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 &amp; M Taulbut\Documents\Derek's Files Transferred\Newcomen\"/>
    </mc:Choice>
  </mc:AlternateContent>
  <xr:revisionPtr revIDLastSave="0" documentId="13_ncr:1_{964AE197-A7FF-4162-9C88-104E169BF7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Sheet1!$A:$A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69" i="1" l="1"/>
  <c r="AX69" i="1"/>
  <c r="AY69" i="1"/>
  <c r="AD128" i="1" l="1"/>
  <c r="AD118" i="1"/>
  <c r="AD100" i="1"/>
  <c r="AD96" i="1"/>
  <c r="AD129" i="1" s="1"/>
  <c r="AD97" i="1"/>
  <c r="AD98" i="1"/>
  <c r="AD99" i="1"/>
  <c r="AD83" i="1"/>
  <c r="AD84" i="1"/>
  <c r="AD85" i="1"/>
  <c r="AD86" i="1"/>
  <c r="AD72" i="1"/>
  <c r="AD73" i="1"/>
  <c r="AD94" i="1" s="1"/>
  <c r="AD75" i="1"/>
  <c r="AD76" i="1"/>
  <c r="AD82" i="1" s="1"/>
  <c r="AD77" i="1"/>
  <c r="AD81" i="1" s="1"/>
  <c r="AD67" i="1"/>
  <c r="AD65" i="1"/>
  <c r="AD63" i="1"/>
  <c r="AD64" i="1"/>
  <c r="AD66" i="1"/>
  <c r="AD68" i="1"/>
  <c r="AD69" i="1"/>
  <c r="AD54" i="1"/>
  <c r="AD55" i="1"/>
  <c r="AD57" i="1"/>
  <c r="AD56" i="1" s="1"/>
  <c r="AD58" i="1"/>
  <c r="AD59" i="1" s="1"/>
  <c r="AD60" i="1"/>
  <c r="AD61" i="1"/>
  <c r="AD117" i="1" l="1"/>
  <c r="AD119" i="1" s="1"/>
  <c r="AD121" i="1" s="1"/>
  <c r="AD71" i="1"/>
  <c r="AD74" i="1" s="1"/>
  <c r="AD79" i="1" s="1"/>
  <c r="AD126" i="1"/>
  <c r="AD78" i="1"/>
  <c r="AD62" i="1"/>
  <c r="AD95" i="1" s="1"/>
  <c r="AB128" i="1"/>
  <c r="AB129" i="1"/>
  <c r="AB118" i="1"/>
  <c r="AB100" i="1"/>
  <c r="AB96" i="1"/>
  <c r="AB97" i="1"/>
  <c r="AB98" i="1"/>
  <c r="AB99" i="1"/>
  <c r="AB83" i="1"/>
  <c r="AB84" i="1"/>
  <c r="AB85" i="1"/>
  <c r="AB86" i="1"/>
  <c r="AB73" i="1"/>
  <c r="AB77" i="1"/>
  <c r="AB78" i="1" s="1"/>
  <c r="AA69" i="1"/>
  <c r="AB69" i="1"/>
  <c r="AB68" i="1"/>
  <c r="AB67" i="1"/>
  <c r="AB64" i="1"/>
  <c r="AB65" i="1"/>
  <c r="AB66" i="1"/>
  <c r="AB63" i="1"/>
  <c r="AB54" i="1"/>
  <c r="AB55" i="1"/>
  <c r="AB57" i="1"/>
  <c r="AB56" i="1" s="1"/>
  <c r="AB58" i="1"/>
  <c r="AB59" i="1" s="1"/>
  <c r="AB60" i="1"/>
  <c r="AB61" i="1"/>
  <c r="X128" i="1"/>
  <c r="BK118" i="1"/>
  <c r="BS118" i="1"/>
  <c r="BQ118" i="1"/>
  <c r="X118" i="1"/>
  <c r="X100" i="1"/>
  <c r="X98" i="1"/>
  <c r="X99" i="1"/>
  <c r="X96" i="1"/>
  <c r="X129" i="1" s="1"/>
  <c r="X97" i="1"/>
  <c r="X83" i="1"/>
  <c r="X84" i="1"/>
  <c r="X85" i="1"/>
  <c r="X86" i="1"/>
  <c r="X77" i="1"/>
  <c r="X73" i="1"/>
  <c r="X68" i="1"/>
  <c r="X69" i="1"/>
  <c r="X67" i="1"/>
  <c r="X64" i="1"/>
  <c r="X65" i="1"/>
  <c r="X66" i="1"/>
  <c r="X63" i="1"/>
  <c r="X54" i="1"/>
  <c r="X55" i="1"/>
  <c r="X57" i="1" s="1"/>
  <c r="X58" i="1"/>
  <c r="X60" i="1"/>
  <c r="X61" i="1"/>
  <c r="AB90" i="1" l="1"/>
  <c r="AB91" i="1" s="1"/>
  <c r="AB94" i="1"/>
  <c r="AB71" i="1"/>
  <c r="AB74" i="1" s="1"/>
  <c r="X56" i="1"/>
  <c r="X71" i="1"/>
  <c r="X74" i="1" s="1"/>
  <c r="AB93" i="1"/>
  <c r="AB79" i="1"/>
  <c r="X62" i="1"/>
  <c r="X95" i="1" s="1"/>
  <c r="AB87" i="1"/>
  <c r="AB88" i="1" s="1"/>
  <c r="AB89" i="1" s="1"/>
  <c r="AD93" i="1"/>
  <c r="AD92" i="1"/>
  <c r="AD87" i="1"/>
  <c r="AD88" i="1" s="1"/>
  <c r="AD89" i="1" s="1"/>
  <c r="AD90" i="1"/>
  <c r="AD91" i="1" s="1"/>
  <c r="X59" i="1"/>
  <c r="X94" i="1" s="1"/>
  <c r="AB62" i="1"/>
  <c r="AB95" i="1"/>
  <c r="AB92" i="1"/>
  <c r="AB117" i="1"/>
  <c r="AB119" i="1" s="1"/>
  <c r="AB121" i="1" s="1"/>
  <c r="AD80" i="1"/>
  <c r="AD131" i="1" s="1"/>
  <c r="AD113" i="1"/>
  <c r="AD114" i="1" s="1"/>
  <c r="X79" i="1"/>
  <c r="X126" i="1"/>
  <c r="X117" i="1"/>
  <c r="X119" i="1" s="1"/>
  <c r="X121" i="1" s="1"/>
  <c r="X78" i="1"/>
  <c r="AU67" i="1"/>
  <c r="AU63" i="1"/>
  <c r="AU64" i="1"/>
  <c r="AU65" i="1"/>
  <c r="AU118" i="1"/>
  <c r="AU98" i="1"/>
  <c r="AU99" i="1"/>
  <c r="AU96" i="1"/>
  <c r="AU129" i="1" s="1"/>
  <c r="AU97" i="1"/>
  <c r="AU84" i="1"/>
  <c r="AU85" i="1"/>
  <c r="AU86" i="1"/>
  <c r="AU73" i="1"/>
  <c r="AU101" i="1" s="1"/>
  <c r="AU77" i="1"/>
  <c r="AU78" i="1" s="1"/>
  <c r="AU54" i="1"/>
  <c r="AU55" i="1"/>
  <c r="AU57" i="1" s="1"/>
  <c r="AU56" i="1" s="1"/>
  <c r="AU58" i="1"/>
  <c r="AU60" i="1"/>
  <c r="AU61" i="1"/>
  <c r="AU66" i="1"/>
  <c r="AU68" i="1"/>
  <c r="AU69" i="1"/>
  <c r="AU59" i="1" l="1"/>
  <c r="AU71" i="1"/>
  <c r="AU74" i="1" s="1"/>
  <c r="AU104" i="1" s="1"/>
  <c r="AU106" i="1" s="1"/>
  <c r="AU107" i="1" s="1"/>
  <c r="AU109" i="1" s="1"/>
  <c r="AU110" i="1" s="1"/>
  <c r="AU111" i="1" s="1"/>
  <c r="AB80" i="1"/>
  <c r="AB131" i="1" s="1"/>
  <c r="AB113" i="1"/>
  <c r="AU117" i="1"/>
  <c r="AU119" i="1" s="1"/>
  <c r="AU121" i="1" s="1"/>
  <c r="X80" i="1"/>
  <c r="X131" i="1" s="1"/>
  <c r="X113" i="1"/>
  <c r="AU87" i="1"/>
  <c r="AU88" i="1" s="1"/>
  <c r="AU89" i="1" s="1"/>
  <c r="AU94" i="1"/>
  <c r="AU126" i="1"/>
  <c r="X87" i="1"/>
  <c r="X88" i="1" s="1"/>
  <c r="X89" i="1" s="1"/>
  <c r="X90" i="1"/>
  <c r="X91" i="1" s="1"/>
  <c r="X92" i="1"/>
  <c r="X93" i="1"/>
  <c r="AU93" i="1"/>
  <c r="AU92" i="1"/>
  <c r="AU90" i="1"/>
  <c r="AU91" i="1" s="1"/>
  <c r="AU62" i="1"/>
  <c r="AU95" i="1" s="1"/>
  <c r="AG75" i="1"/>
  <c r="AU79" i="1" l="1"/>
  <c r="AU105" i="1" s="1"/>
  <c r="AU80" i="1"/>
  <c r="AU131" i="1" s="1"/>
  <c r="AU113" i="1"/>
  <c r="AI75" i="1"/>
  <c r="AJ118" i="1" l="1"/>
  <c r="AJ98" i="1"/>
  <c r="AJ99" i="1"/>
  <c r="AJ96" i="1"/>
  <c r="AJ129" i="1" s="1"/>
  <c r="AJ97" i="1"/>
  <c r="AJ84" i="1"/>
  <c r="AJ85" i="1"/>
  <c r="AJ86" i="1"/>
  <c r="AJ77" i="1"/>
  <c r="AJ78" i="1" s="1"/>
  <c r="AJ73" i="1"/>
  <c r="AJ63" i="1"/>
  <c r="AJ64" i="1"/>
  <c r="AJ66" i="1"/>
  <c r="AJ68" i="1"/>
  <c r="AJ54" i="1"/>
  <c r="AJ55" i="1"/>
  <c r="AJ58" i="1"/>
  <c r="AJ60" i="1"/>
  <c r="AJ61" i="1"/>
  <c r="AJ59" i="1" l="1"/>
  <c r="AJ92" i="1"/>
  <c r="AJ94" i="1"/>
  <c r="AJ93" i="1"/>
  <c r="AJ62" i="1"/>
  <c r="AJ87" i="1"/>
  <c r="AJ88" i="1" s="1"/>
  <c r="AJ89" i="1" s="1"/>
  <c r="AJ95" i="1"/>
  <c r="AJ57" i="1"/>
  <c r="AS85" i="1"/>
  <c r="BD128" i="2"/>
  <c r="BA128" i="2"/>
  <c r="AZ128" i="2"/>
  <c r="AX128" i="2"/>
  <c r="AV128" i="2"/>
  <c r="AU128" i="2"/>
  <c r="AQ128" i="2"/>
  <c r="AP128" i="2"/>
  <c r="AM128" i="2"/>
  <c r="AK128" i="2"/>
  <c r="AJ128" i="2"/>
  <c r="AI128" i="2"/>
  <c r="AH128" i="2"/>
  <c r="AE128" i="2"/>
  <c r="AB128" i="2"/>
  <c r="AA128" i="2"/>
  <c r="Y128" i="2"/>
  <c r="X128" i="2"/>
  <c r="S128" i="2"/>
  <c r="R128" i="2"/>
  <c r="N128" i="2"/>
  <c r="I128" i="2"/>
  <c r="G128" i="2"/>
  <c r="E128" i="2"/>
  <c r="D128" i="2"/>
  <c r="B128" i="2"/>
  <c r="BQ125" i="2"/>
  <c r="BP125" i="2"/>
  <c r="D125" i="2"/>
  <c r="B125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X110" i="2"/>
  <c r="AW110" i="2"/>
  <c r="D106" i="2"/>
  <c r="BQ100" i="2"/>
  <c r="BA100" i="2"/>
  <c r="AZ100" i="2"/>
  <c r="AV100" i="2"/>
  <c r="AU100" i="2"/>
  <c r="AR100" i="2"/>
  <c r="AQ100" i="2"/>
  <c r="AP100" i="2"/>
  <c r="AL100" i="2"/>
  <c r="AK100" i="2"/>
  <c r="AJ100" i="2"/>
  <c r="AI100" i="2"/>
  <c r="AF100" i="2"/>
  <c r="AE100" i="2"/>
  <c r="Y100" i="2"/>
  <c r="V100" i="2"/>
  <c r="T100" i="2"/>
  <c r="S100" i="2"/>
  <c r="R100" i="2"/>
  <c r="Q100" i="2"/>
  <c r="N100" i="2"/>
  <c r="J100" i="2"/>
  <c r="I100" i="2"/>
  <c r="H100" i="2"/>
  <c r="G100" i="2"/>
  <c r="F100" i="2"/>
  <c r="E100" i="2"/>
  <c r="D100" i="2"/>
  <c r="B100" i="2"/>
  <c r="BB99" i="2"/>
  <c r="BA99" i="2"/>
  <c r="AZ99" i="2"/>
  <c r="AX99" i="2"/>
  <c r="AW99" i="2"/>
  <c r="AV99" i="2"/>
  <c r="AU99" i="2"/>
  <c r="AR99" i="2"/>
  <c r="AQ99" i="2"/>
  <c r="AP99" i="2"/>
  <c r="AO99" i="2"/>
  <c r="AN99" i="2"/>
  <c r="AM99" i="2"/>
  <c r="AL99" i="2"/>
  <c r="AK99" i="2"/>
  <c r="AJ99" i="2"/>
  <c r="AI99" i="2"/>
  <c r="AH99" i="2"/>
  <c r="AF99" i="2"/>
  <c r="AE99" i="2"/>
  <c r="AB99" i="2"/>
  <c r="AA99" i="2"/>
  <c r="Y99" i="2"/>
  <c r="X99" i="2"/>
  <c r="T99" i="2"/>
  <c r="S99" i="2"/>
  <c r="R99" i="2"/>
  <c r="N99" i="2"/>
  <c r="M99" i="2"/>
  <c r="J99" i="2"/>
  <c r="I99" i="2"/>
  <c r="H99" i="2"/>
  <c r="G99" i="2"/>
  <c r="F99" i="2"/>
  <c r="E99" i="2"/>
  <c r="D99" i="2"/>
  <c r="C99" i="2"/>
  <c r="B99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D129" i="2" s="1"/>
  <c r="BC96" i="2"/>
  <c r="BB96" i="2"/>
  <c r="BA96" i="2"/>
  <c r="BA129" i="2" s="1"/>
  <c r="AZ96" i="2"/>
  <c r="AZ129" i="2" s="1"/>
  <c r="AY96" i="2"/>
  <c r="AX96" i="2"/>
  <c r="AX129" i="2" s="1"/>
  <c r="AW96" i="2"/>
  <c r="AW129" i="2" s="1"/>
  <c r="AV96" i="2"/>
  <c r="AV129" i="2" s="1"/>
  <c r="AU96" i="2"/>
  <c r="AU129" i="2" s="1"/>
  <c r="AT96" i="2"/>
  <c r="AS96" i="2"/>
  <c r="AR96" i="2"/>
  <c r="AR129" i="2" s="1"/>
  <c r="AQ96" i="2"/>
  <c r="AQ129" i="2" s="1"/>
  <c r="AP96" i="2"/>
  <c r="AP129" i="2" s="1"/>
  <c r="AO96" i="2"/>
  <c r="AO129" i="2" s="1"/>
  <c r="AN96" i="2"/>
  <c r="AN129" i="2" s="1"/>
  <c r="AM96" i="2"/>
  <c r="AM129" i="2" s="1"/>
  <c r="AL96" i="2"/>
  <c r="AL129" i="2" s="1"/>
  <c r="AK96" i="2"/>
  <c r="AK129" i="2" s="1"/>
  <c r="AJ96" i="2"/>
  <c r="AJ129" i="2" s="1"/>
  <c r="AI96" i="2"/>
  <c r="AI129" i="2" s="1"/>
  <c r="AH96" i="2"/>
  <c r="AH129" i="2" s="1"/>
  <c r="AG96" i="2"/>
  <c r="AG129" i="2" s="1"/>
  <c r="AF96" i="2"/>
  <c r="AF129" i="2" s="1"/>
  <c r="AE96" i="2"/>
  <c r="AE129" i="2" s="1"/>
  <c r="AD96" i="2"/>
  <c r="AD129" i="2" s="1"/>
  <c r="AC96" i="2"/>
  <c r="AC129" i="2" s="1"/>
  <c r="AB96" i="2"/>
  <c r="AB129" i="2" s="1"/>
  <c r="AA96" i="2"/>
  <c r="AA129" i="2" s="1"/>
  <c r="Z96" i="2"/>
  <c r="Z129" i="2" s="1"/>
  <c r="Y96" i="2"/>
  <c r="Y129" i="2" s="1"/>
  <c r="X96" i="2"/>
  <c r="X129" i="2" s="1"/>
  <c r="W96" i="2"/>
  <c r="W129" i="2" s="1"/>
  <c r="V96" i="2"/>
  <c r="V129" i="2" s="1"/>
  <c r="U96" i="2"/>
  <c r="U129" i="2" s="1"/>
  <c r="T96" i="2"/>
  <c r="T129" i="2" s="1"/>
  <c r="S96" i="2"/>
  <c r="S129" i="2" s="1"/>
  <c r="R96" i="2"/>
  <c r="R129" i="2" s="1"/>
  <c r="Q96" i="2"/>
  <c r="P96" i="2"/>
  <c r="O96" i="2"/>
  <c r="N96" i="2"/>
  <c r="N129" i="2" s="1"/>
  <c r="M96" i="2"/>
  <c r="L96" i="2"/>
  <c r="K96" i="2"/>
  <c r="J96" i="2"/>
  <c r="I96" i="2"/>
  <c r="I129" i="2" s="1"/>
  <c r="H96" i="2"/>
  <c r="G96" i="2"/>
  <c r="G129" i="2" s="1"/>
  <c r="F96" i="2"/>
  <c r="E96" i="2"/>
  <c r="E129" i="2" s="1"/>
  <c r="D96" i="2"/>
  <c r="D129" i="2" s="1"/>
  <c r="C96" i="2"/>
  <c r="B96" i="2"/>
  <c r="B129" i="2" s="1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V81" i="2"/>
  <c r="H81" i="2"/>
  <c r="BQ77" i="2"/>
  <c r="BP77" i="2"/>
  <c r="BP78" i="2" s="1"/>
  <c r="BO77" i="2"/>
  <c r="BO78" i="2" s="1"/>
  <c r="BN77" i="2"/>
  <c r="BN78" i="2" s="1"/>
  <c r="BM77" i="2"/>
  <c r="BM78" i="2" s="1"/>
  <c r="BL77" i="2"/>
  <c r="BL78" i="2" s="1"/>
  <c r="BK77" i="2"/>
  <c r="BK78" i="2" s="1"/>
  <c r="BJ77" i="2"/>
  <c r="BJ78" i="2" s="1"/>
  <c r="BI77" i="2"/>
  <c r="BI78" i="2" s="1"/>
  <c r="BH77" i="2"/>
  <c r="BH78" i="2" s="1"/>
  <c r="BG77" i="2"/>
  <c r="BG78" i="2" s="1"/>
  <c r="BF77" i="2"/>
  <c r="BF78" i="2" s="1"/>
  <c r="BE77" i="2"/>
  <c r="BE78" i="2" s="1"/>
  <c r="BD77" i="2"/>
  <c r="BD78" i="2" s="1"/>
  <c r="BC77" i="2"/>
  <c r="BC78" i="2" s="1"/>
  <c r="BB77" i="2"/>
  <c r="BB81" i="2" s="1"/>
  <c r="BA77" i="2"/>
  <c r="AZ77" i="2"/>
  <c r="AZ78" i="2" s="1"/>
  <c r="AY77" i="2"/>
  <c r="AY78" i="2" s="1"/>
  <c r="AX77" i="2"/>
  <c r="AW77" i="2"/>
  <c r="AW78" i="2" s="1"/>
  <c r="AV77" i="2"/>
  <c r="AV78" i="2" s="1"/>
  <c r="AU77" i="2"/>
  <c r="AU78" i="2" s="1"/>
  <c r="AT77" i="2"/>
  <c r="AT78" i="2" s="1"/>
  <c r="AS77" i="2"/>
  <c r="AS78" i="2" s="1"/>
  <c r="AR77" i="2"/>
  <c r="AR81" i="2" s="1"/>
  <c r="AQ77" i="2"/>
  <c r="AQ81" i="2" s="1"/>
  <c r="AP77" i="2"/>
  <c r="AP78" i="2" s="1"/>
  <c r="AO77" i="2"/>
  <c r="AO81" i="2" s="1"/>
  <c r="AN77" i="2"/>
  <c r="AN81" i="2" s="1"/>
  <c r="AM77" i="2"/>
  <c r="AM81" i="2" s="1"/>
  <c r="AL77" i="2"/>
  <c r="AL82" i="2" s="1"/>
  <c r="AK77" i="2"/>
  <c r="AK78" i="2" s="1"/>
  <c r="AJ77" i="2"/>
  <c r="AJ78" i="2" s="1"/>
  <c r="AI77" i="2"/>
  <c r="AI78" i="2" s="1"/>
  <c r="AH77" i="2"/>
  <c r="AH78" i="2" s="1"/>
  <c r="AG77" i="2"/>
  <c r="AG78" i="2" s="1"/>
  <c r="AF77" i="2"/>
  <c r="AF78" i="2" s="1"/>
  <c r="AE77" i="2"/>
  <c r="AE81" i="2" s="1"/>
  <c r="AD77" i="2"/>
  <c r="AD78" i="2" s="1"/>
  <c r="AC77" i="2"/>
  <c r="AC78" i="2" s="1"/>
  <c r="AB77" i="2"/>
  <c r="AB78" i="2" s="1"/>
  <c r="AA77" i="2"/>
  <c r="AA81" i="2" s="1"/>
  <c r="Z77" i="2"/>
  <c r="Z81" i="2" s="1"/>
  <c r="Y77" i="2"/>
  <c r="Y78" i="2" s="1"/>
  <c r="X77" i="2"/>
  <c r="X78" i="2" s="1"/>
  <c r="W77" i="2"/>
  <c r="W81" i="2" s="1"/>
  <c r="V77" i="2"/>
  <c r="V78" i="2" s="1"/>
  <c r="U77" i="2"/>
  <c r="U78" i="2" s="1"/>
  <c r="T77" i="2"/>
  <c r="T78" i="2" s="1"/>
  <c r="S77" i="2"/>
  <c r="S81" i="2" s="1"/>
  <c r="R77" i="2"/>
  <c r="R78" i="2" s="1"/>
  <c r="Q77" i="2"/>
  <c r="Q81" i="2" s="1"/>
  <c r="P77" i="2"/>
  <c r="P81" i="2" s="1"/>
  <c r="O77" i="2"/>
  <c r="O78" i="2" s="1"/>
  <c r="N77" i="2"/>
  <c r="N78" i="2" s="1"/>
  <c r="M77" i="2"/>
  <c r="M78" i="2" s="1"/>
  <c r="L77" i="2"/>
  <c r="L78" i="2" s="1"/>
  <c r="K77" i="2"/>
  <c r="K78" i="2" s="1"/>
  <c r="J77" i="2"/>
  <c r="J78" i="2" s="1"/>
  <c r="I77" i="2"/>
  <c r="I81" i="2" s="1"/>
  <c r="H77" i="2"/>
  <c r="H78" i="2" s="1"/>
  <c r="G77" i="2"/>
  <c r="G78" i="2" s="1"/>
  <c r="F77" i="2"/>
  <c r="F81" i="2" s="1"/>
  <c r="E77" i="2"/>
  <c r="D77" i="2"/>
  <c r="D81" i="2" s="1"/>
  <c r="C77" i="2"/>
  <c r="C81" i="2" s="1"/>
  <c r="B77" i="2"/>
  <c r="B81" i="2" s="1"/>
  <c r="BQ75" i="2"/>
  <c r="BB75" i="2"/>
  <c r="BA75" i="2"/>
  <c r="AZ75" i="2"/>
  <c r="AY75" i="2"/>
  <c r="AX75" i="2"/>
  <c r="AW75" i="2"/>
  <c r="AV75" i="2"/>
  <c r="AR75" i="2"/>
  <c r="AQ75" i="2"/>
  <c r="AP75" i="2"/>
  <c r="AO75" i="2"/>
  <c r="AN75" i="2"/>
  <c r="AM75" i="2"/>
  <c r="AE75" i="2"/>
  <c r="AC75" i="2"/>
  <c r="AB75" i="2"/>
  <c r="AA75" i="2"/>
  <c r="Z75" i="2"/>
  <c r="Y75" i="2"/>
  <c r="X75" i="2"/>
  <c r="W75" i="2"/>
  <c r="S75" i="2"/>
  <c r="Q75" i="2"/>
  <c r="P75" i="2"/>
  <c r="O75" i="2"/>
  <c r="N75" i="2"/>
  <c r="M75" i="2"/>
  <c r="L75" i="2"/>
  <c r="I75" i="2"/>
  <c r="G75" i="2"/>
  <c r="F75" i="2"/>
  <c r="E75" i="2"/>
  <c r="D75" i="2"/>
  <c r="C75" i="2"/>
  <c r="B75" i="2"/>
  <c r="BQ73" i="2"/>
  <c r="BP73" i="2"/>
  <c r="BO73" i="2"/>
  <c r="BN73" i="2"/>
  <c r="BN101" i="2" s="1"/>
  <c r="BM73" i="2"/>
  <c r="BM101" i="2" s="1"/>
  <c r="BL73" i="2"/>
  <c r="BL101" i="2" s="1"/>
  <c r="BK73" i="2"/>
  <c r="BK101" i="2" s="1"/>
  <c r="BJ73" i="2"/>
  <c r="BJ101" i="2" s="1"/>
  <c r="BI73" i="2"/>
  <c r="BI101" i="2" s="1"/>
  <c r="BH73" i="2"/>
  <c r="BH101" i="2" s="1"/>
  <c r="BG73" i="2"/>
  <c r="BG101" i="2" s="1"/>
  <c r="BF73" i="2"/>
  <c r="BF101" i="2" s="1"/>
  <c r="BE73" i="2"/>
  <c r="BD73" i="2"/>
  <c r="BD101" i="2" s="1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P101" i="2" s="1"/>
  <c r="O73" i="2"/>
  <c r="O101" i="2" s="1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BQ72" i="2"/>
  <c r="BB72" i="2"/>
  <c r="BA72" i="2"/>
  <c r="AZ72" i="2"/>
  <c r="AY72" i="2"/>
  <c r="AX72" i="2"/>
  <c r="AW72" i="2"/>
  <c r="AV72" i="2"/>
  <c r="AR72" i="2"/>
  <c r="AQ72" i="2"/>
  <c r="AP72" i="2"/>
  <c r="AO72" i="2"/>
  <c r="AN72" i="2"/>
  <c r="AM72" i="2"/>
  <c r="AI72" i="2"/>
  <c r="AH72" i="2"/>
  <c r="AE72" i="2"/>
  <c r="AC72" i="2"/>
  <c r="AB72" i="2"/>
  <c r="AA72" i="2"/>
  <c r="Z72" i="2"/>
  <c r="Y72" i="2"/>
  <c r="X72" i="2"/>
  <c r="W72" i="2"/>
  <c r="S72" i="2"/>
  <c r="Q72" i="2"/>
  <c r="P72" i="2"/>
  <c r="O72" i="2"/>
  <c r="N72" i="2"/>
  <c r="M72" i="2"/>
  <c r="L72" i="2"/>
  <c r="I72" i="2"/>
  <c r="G72" i="2"/>
  <c r="F72" i="2"/>
  <c r="E72" i="2"/>
  <c r="D72" i="2"/>
  <c r="C72" i="2"/>
  <c r="B72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R109" i="2" s="1"/>
  <c r="AR110" i="2" s="1"/>
  <c r="AQ69" i="2"/>
  <c r="AQ109" i="2" s="1"/>
  <c r="AQ110" i="2" s="1"/>
  <c r="AP69" i="2"/>
  <c r="AP109" i="2" s="1"/>
  <c r="AP110" i="2" s="1"/>
  <c r="AO69" i="2"/>
  <c r="AO109" i="2" s="1"/>
  <c r="AO110" i="2" s="1"/>
  <c r="AN69" i="2"/>
  <c r="AN109" i="2" s="1"/>
  <c r="AN110" i="2" s="1"/>
  <c r="AM69" i="2"/>
  <c r="AM109" i="2" s="1"/>
  <c r="AM110" i="2" s="1"/>
  <c r="AL69" i="2"/>
  <c r="AL109" i="2" s="1"/>
  <c r="AL110" i="2" s="1"/>
  <c r="AK69" i="2"/>
  <c r="AK109" i="2" s="1"/>
  <c r="AK110" i="2" s="1"/>
  <c r="AJ69" i="2"/>
  <c r="AJ109" i="2" s="1"/>
  <c r="AJ110" i="2" s="1"/>
  <c r="AI69" i="2"/>
  <c r="AI109" i="2" s="1"/>
  <c r="AI110" i="2" s="1"/>
  <c r="AH69" i="2"/>
  <c r="AH109" i="2" s="1"/>
  <c r="AH110" i="2" s="1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I109" i="2" s="1"/>
  <c r="I110" i="2" s="1"/>
  <c r="H69" i="2"/>
  <c r="H109" i="2" s="1"/>
  <c r="H110" i="2" s="1"/>
  <c r="G69" i="2"/>
  <c r="G109" i="2" s="1"/>
  <c r="G110" i="2" s="1"/>
  <c r="F69" i="2"/>
  <c r="E69" i="2"/>
  <c r="D69" i="2"/>
  <c r="C69" i="2"/>
  <c r="B69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BA67" i="2"/>
  <c r="AZ67" i="2"/>
  <c r="AV67" i="2"/>
  <c r="AU67" i="2"/>
  <c r="AR67" i="2"/>
  <c r="AQ67" i="2"/>
  <c r="AP67" i="2"/>
  <c r="AL67" i="2"/>
  <c r="AK67" i="2"/>
  <c r="AJ67" i="2"/>
  <c r="AI67" i="2"/>
  <c r="AF67" i="2"/>
  <c r="AE67" i="2"/>
  <c r="Y67" i="2"/>
  <c r="V67" i="2"/>
  <c r="T67" i="2"/>
  <c r="S67" i="2"/>
  <c r="R67" i="2"/>
  <c r="Q67" i="2"/>
  <c r="N67" i="2"/>
  <c r="J67" i="2"/>
  <c r="I67" i="2"/>
  <c r="H67" i="2"/>
  <c r="G67" i="2"/>
  <c r="F67" i="2"/>
  <c r="E67" i="2"/>
  <c r="D67" i="2"/>
  <c r="B67" i="2"/>
  <c r="BB66" i="2"/>
  <c r="BA66" i="2"/>
  <c r="AZ66" i="2"/>
  <c r="AX66" i="2"/>
  <c r="AW66" i="2"/>
  <c r="AV66" i="2"/>
  <c r="AU66" i="2"/>
  <c r="AR66" i="2"/>
  <c r="AQ66" i="2"/>
  <c r="AP66" i="2"/>
  <c r="AO66" i="2"/>
  <c r="AN66" i="2"/>
  <c r="AM66" i="2"/>
  <c r="AL66" i="2"/>
  <c r="AK66" i="2"/>
  <c r="AJ66" i="2"/>
  <c r="AI66" i="2"/>
  <c r="AH66" i="2"/>
  <c r="AF66" i="2"/>
  <c r="AE66" i="2"/>
  <c r="AB66" i="2"/>
  <c r="AA66" i="2"/>
  <c r="Y66" i="2"/>
  <c r="X66" i="2"/>
  <c r="V66" i="2"/>
  <c r="T66" i="2"/>
  <c r="S66" i="2"/>
  <c r="R66" i="2"/>
  <c r="Q66" i="2"/>
  <c r="N66" i="2"/>
  <c r="M66" i="2"/>
  <c r="J66" i="2"/>
  <c r="I66" i="2"/>
  <c r="H66" i="2"/>
  <c r="G66" i="2"/>
  <c r="F66" i="2"/>
  <c r="E66" i="2"/>
  <c r="D66" i="2"/>
  <c r="C66" i="2"/>
  <c r="B66" i="2"/>
  <c r="BD65" i="2"/>
  <c r="BC65" i="2"/>
  <c r="BA65" i="2"/>
  <c r="AZ65" i="2"/>
  <c r="AX65" i="2"/>
  <c r="AW65" i="2"/>
  <c r="AV65" i="2"/>
  <c r="AU65" i="2"/>
  <c r="AR65" i="2"/>
  <c r="AQ65" i="2"/>
  <c r="AP65" i="2"/>
  <c r="AO65" i="2"/>
  <c r="AN65" i="2"/>
  <c r="AM65" i="2"/>
  <c r="AL65" i="2"/>
  <c r="AK65" i="2"/>
  <c r="AJ65" i="2"/>
  <c r="AI65" i="2"/>
  <c r="AH65" i="2"/>
  <c r="AF65" i="2"/>
  <c r="AE65" i="2"/>
  <c r="AB65" i="2"/>
  <c r="AA65" i="2"/>
  <c r="Y65" i="2"/>
  <c r="V65" i="2"/>
  <c r="T65" i="2"/>
  <c r="S65" i="2"/>
  <c r="R65" i="2"/>
  <c r="N65" i="2"/>
  <c r="I65" i="2"/>
  <c r="H65" i="2"/>
  <c r="G65" i="2"/>
  <c r="E65" i="2"/>
  <c r="D65" i="2"/>
  <c r="B65" i="2"/>
  <c r="BD64" i="2"/>
  <c r="BA64" i="2"/>
  <c r="AZ64" i="2"/>
  <c r="AX64" i="2"/>
  <c r="AW64" i="2"/>
  <c r="AV64" i="2"/>
  <c r="AU64" i="2"/>
  <c r="AR64" i="2"/>
  <c r="AQ64" i="2"/>
  <c r="AP64" i="2"/>
  <c r="AO64" i="2"/>
  <c r="AN64" i="2"/>
  <c r="AM64" i="2"/>
  <c r="AK64" i="2"/>
  <c r="AJ64" i="2"/>
  <c r="AH64" i="2"/>
  <c r="AF64" i="2"/>
  <c r="AE64" i="2"/>
  <c r="AB64" i="2"/>
  <c r="AA64" i="2"/>
  <c r="Y64" i="2"/>
  <c r="X64" i="2"/>
  <c r="T64" i="2"/>
  <c r="S64" i="2"/>
  <c r="R64" i="2"/>
  <c r="N64" i="2"/>
  <c r="I64" i="2"/>
  <c r="H64" i="2"/>
  <c r="G64" i="2"/>
  <c r="E64" i="2"/>
  <c r="D64" i="2"/>
  <c r="B64" i="2"/>
  <c r="BD63" i="2"/>
  <c r="BA63" i="2"/>
  <c r="AZ63" i="2"/>
  <c r="AX63" i="2"/>
  <c r="AV63" i="2"/>
  <c r="AU63" i="2"/>
  <c r="AQ63" i="2"/>
  <c r="AP63" i="2"/>
  <c r="AM63" i="2"/>
  <c r="AK63" i="2"/>
  <c r="AJ63" i="2"/>
  <c r="AI63" i="2"/>
  <c r="AH63" i="2"/>
  <c r="AE63" i="2"/>
  <c r="AB63" i="2"/>
  <c r="AA63" i="2"/>
  <c r="X63" i="2"/>
  <c r="S63" i="2"/>
  <c r="R63" i="2"/>
  <c r="N63" i="2"/>
  <c r="J63" i="2"/>
  <c r="I63" i="2"/>
  <c r="G63" i="2"/>
  <c r="E63" i="2"/>
  <c r="D63" i="2"/>
  <c r="B63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U62" i="2" s="1"/>
  <c r="T61" i="2"/>
  <c r="S61" i="2"/>
  <c r="R61" i="2"/>
  <c r="Q61" i="2"/>
  <c r="N61" i="2"/>
  <c r="M61" i="2"/>
  <c r="L61" i="2"/>
  <c r="K61" i="2"/>
  <c r="J61" i="2"/>
  <c r="I61" i="2"/>
  <c r="H61" i="2"/>
  <c r="G61" i="2"/>
  <c r="F61" i="2"/>
  <c r="E61" i="2"/>
  <c r="E62" i="2" s="1"/>
  <c r="D61" i="2"/>
  <c r="C61" i="2"/>
  <c r="B61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BE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N58" i="2"/>
  <c r="M58" i="2"/>
  <c r="L58" i="2"/>
  <c r="K58" i="2"/>
  <c r="K59" i="2" s="1"/>
  <c r="J58" i="2"/>
  <c r="I58" i="2"/>
  <c r="H58" i="2"/>
  <c r="G58" i="2"/>
  <c r="F58" i="2"/>
  <c r="E58" i="2"/>
  <c r="D58" i="2"/>
  <c r="C58" i="2"/>
  <c r="C59" i="2" s="1"/>
  <c r="B58" i="2"/>
  <c r="AM57" i="2"/>
  <c r="AM56" i="2" s="1"/>
  <c r="AB57" i="2"/>
  <c r="AB56" i="2" s="1"/>
  <c r="BQ55" i="2"/>
  <c r="BQ57" i="2" s="1"/>
  <c r="BP55" i="2"/>
  <c r="BP57" i="2" s="1"/>
  <c r="BO55" i="2"/>
  <c r="BO57" i="2" s="1"/>
  <c r="BN55" i="2"/>
  <c r="BN57" i="2" s="1"/>
  <c r="BM55" i="2"/>
  <c r="BM57" i="2" s="1"/>
  <c r="BL55" i="2"/>
  <c r="BL57" i="2" s="1"/>
  <c r="BL56" i="2" s="1"/>
  <c r="BK55" i="2"/>
  <c r="BK57" i="2" s="1"/>
  <c r="BJ55" i="2"/>
  <c r="BJ57" i="2" s="1"/>
  <c r="BJ56" i="2" s="1"/>
  <c r="BI55" i="2"/>
  <c r="BI57" i="2" s="1"/>
  <c r="BI56" i="2" s="1"/>
  <c r="BH55" i="2"/>
  <c r="BH57" i="2" s="1"/>
  <c r="BG55" i="2"/>
  <c r="BG57" i="2" s="1"/>
  <c r="BF55" i="2"/>
  <c r="BF57" i="2" s="1"/>
  <c r="BE55" i="2"/>
  <c r="BE59" i="2" s="1"/>
  <c r="BD55" i="2"/>
  <c r="BD57" i="2" s="1"/>
  <c r="BD56" i="2" s="1"/>
  <c r="BC55" i="2"/>
  <c r="BC62" i="2" s="1"/>
  <c r="BB55" i="2"/>
  <c r="BB57" i="2" s="1"/>
  <c r="BB56" i="2" s="1"/>
  <c r="BA55" i="2"/>
  <c r="BA57" i="2" s="1"/>
  <c r="BA56" i="2" s="1"/>
  <c r="AZ55" i="2"/>
  <c r="AZ57" i="2" s="1"/>
  <c r="AZ56" i="2" s="1"/>
  <c r="AY55" i="2"/>
  <c r="AY57" i="2" s="1"/>
  <c r="AX55" i="2"/>
  <c r="AW55" i="2"/>
  <c r="AW57" i="2" s="1"/>
  <c r="AV55" i="2"/>
  <c r="AV57" i="2" s="1"/>
  <c r="AV56" i="2" s="1"/>
  <c r="AU55" i="2"/>
  <c r="AU62" i="2" s="1"/>
  <c r="AT55" i="2"/>
  <c r="AT57" i="2" s="1"/>
  <c r="AT56" i="2" s="1"/>
  <c r="AS55" i="2"/>
  <c r="AS57" i="2" s="1"/>
  <c r="AS56" i="2" s="1"/>
  <c r="AR55" i="2"/>
  <c r="AR57" i="2" s="1"/>
  <c r="AR56" i="2" s="1"/>
  <c r="AQ55" i="2"/>
  <c r="AQ57" i="2" s="1"/>
  <c r="AP55" i="2"/>
  <c r="AO55" i="2"/>
  <c r="AO57" i="2" s="1"/>
  <c r="AN55" i="2"/>
  <c r="AN57" i="2" s="1"/>
  <c r="AN76" i="2" s="1"/>
  <c r="AN82" i="2" s="1"/>
  <c r="AM55" i="2"/>
  <c r="AM62" i="2" s="1"/>
  <c r="AL55" i="2"/>
  <c r="AL57" i="2" s="1"/>
  <c r="AK55" i="2"/>
  <c r="AK57" i="2" s="1"/>
  <c r="AK56" i="2" s="1"/>
  <c r="AJ55" i="2"/>
  <c r="AJ57" i="2" s="1"/>
  <c r="AI55" i="2"/>
  <c r="AI57" i="2" s="1"/>
  <c r="AH55" i="2"/>
  <c r="AG55" i="2"/>
  <c r="AG57" i="2" s="1"/>
  <c r="AF55" i="2"/>
  <c r="AF57" i="2" s="1"/>
  <c r="AF56" i="2" s="1"/>
  <c r="AE55" i="2"/>
  <c r="AE62" i="2" s="1"/>
  <c r="AD55" i="2"/>
  <c r="AD57" i="2" s="1"/>
  <c r="AD56" i="2" s="1"/>
  <c r="AC55" i="2"/>
  <c r="AC57" i="2" s="1"/>
  <c r="AB55" i="2"/>
  <c r="AA55" i="2"/>
  <c r="AA57" i="2" s="1"/>
  <c r="Z55" i="2"/>
  <c r="Y55" i="2"/>
  <c r="Y57" i="2" s="1"/>
  <c r="X55" i="2"/>
  <c r="X57" i="2" s="1"/>
  <c r="X56" i="2" s="1"/>
  <c r="W55" i="2"/>
  <c r="W62" i="2" s="1"/>
  <c r="V55" i="2"/>
  <c r="V57" i="2" s="1"/>
  <c r="U55" i="2"/>
  <c r="U57" i="2" s="1"/>
  <c r="T55" i="2"/>
  <c r="T57" i="2" s="1"/>
  <c r="T56" i="2" s="1"/>
  <c r="S55" i="2"/>
  <c r="S57" i="2" s="1"/>
  <c r="R55" i="2"/>
  <c r="Q55" i="2"/>
  <c r="Q57" i="2" s="1"/>
  <c r="P55" i="2"/>
  <c r="P57" i="2" s="1"/>
  <c r="P56" i="2" s="1"/>
  <c r="O55" i="2"/>
  <c r="O57" i="2" s="1"/>
  <c r="O56" i="2" s="1"/>
  <c r="N55" i="2"/>
  <c r="M55" i="2"/>
  <c r="M57" i="2" s="1"/>
  <c r="M76" i="2" s="1"/>
  <c r="M82" i="2" s="1"/>
  <c r="L55" i="2"/>
  <c r="L57" i="2" s="1"/>
  <c r="K55" i="2"/>
  <c r="K62" i="2" s="1"/>
  <c r="J55" i="2"/>
  <c r="J57" i="2" s="1"/>
  <c r="I55" i="2"/>
  <c r="I57" i="2" s="1"/>
  <c r="H55" i="2"/>
  <c r="G55" i="2"/>
  <c r="G57" i="2" s="1"/>
  <c r="F55" i="2"/>
  <c r="E55" i="2"/>
  <c r="E57" i="2" s="1"/>
  <c r="E56" i="2" s="1"/>
  <c r="D55" i="2"/>
  <c r="D57" i="2" s="1"/>
  <c r="C55" i="2"/>
  <c r="C62" i="2" s="1"/>
  <c r="B55" i="2"/>
  <c r="B57" i="2" s="1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BQ24" i="2"/>
  <c r="BQ58" i="2" s="1"/>
  <c r="BQ59" i="2" s="1"/>
  <c r="BP24" i="2"/>
  <c r="BP58" i="2" s="1"/>
  <c r="BP59" i="2" s="1"/>
  <c r="BO24" i="2"/>
  <c r="BO58" i="2" s="1"/>
  <c r="BO59" i="2" s="1"/>
  <c r="AC59" i="2" l="1"/>
  <c r="BC57" i="2"/>
  <c r="U59" i="2"/>
  <c r="BA59" i="2"/>
  <c r="E59" i="2"/>
  <c r="M59" i="2"/>
  <c r="AK62" i="2"/>
  <c r="BA62" i="2"/>
  <c r="BA95" i="2" s="1"/>
  <c r="G111" i="2"/>
  <c r="AS62" i="2"/>
  <c r="AK59" i="2"/>
  <c r="L62" i="2"/>
  <c r="AS59" i="2"/>
  <c r="R62" i="2"/>
  <c r="Z62" i="2"/>
  <c r="AH62" i="2"/>
  <c r="AH95" i="2" s="1"/>
  <c r="AP62" i="2"/>
  <c r="AX62" i="2"/>
  <c r="G59" i="2"/>
  <c r="Q59" i="2"/>
  <c r="Y59" i="2"/>
  <c r="AG59" i="2"/>
  <c r="AO59" i="2"/>
  <c r="AO117" i="2" s="1"/>
  <c r="AO119" i="2" s="1"/>
  <c r="AO121" i="2" s="1"/>
  <c r="AW59" i="2"/>
  <c r="AW117" i="2" s="1"/>
  <c r="AW119" i="2" s="1"/>
  <c r="AW121" i="2" s="1"/>
  <c r="M62" i="2"/>
  <c r="AU57" i="2"/>
  <c r="AU56" i="2" s="1"/>
  <c r="X62" i="2"/>
  <c r="T59" i="2"/>
  <c r="AB59" i="2"/>
  <c r="AJ59" i="2"/>
  <c r="AJ117" i="2" s="1"/>
  <c r="AJ119" i="2" s="1"/>
  <c r="AJ121" i="2" s="1"/>
  <c r="AR59" i="2"/>
  <c r="AR94" i="2" s="1"/>
  <c r="AZ59" i="2"/>
  <c r="AZ94" i="2" s="1"/>
  <c r="AP93" i="2"/>
  <c r="P78" i="2"/>
  <c r="AW81" i="2"/>
  <c r="BH87" i="2"/>
  <c r="BH88" i="2" s="1"/>
  <c r="S78" i="2"/>
  <c r="S92" i="2" s="1"/>
  <c r="AN78" i="2"/>
  <c r="Q78" i="2"/>
  <c r="Q87" i="2" s="1"/>
  <c r="Q88" i="2" s="1"/>
  <c r="Q89" i="2" s="1"/>
  <c r="T62" i="2"/>
  <c r="T95" i="2" s="1"/>
  <c r="AB62" i="2"/>
  <c r="AJ62" i="2"/>
  <c r="AJ95" i="2" s="1"/>
  <c r="AR62" i="2"/>
  <c r="AZ62" i="2"/>
  <c r="AC62" i="2"/>
  <c r="I111" i="2"/>
  <c r="AO78" i="2"/>
  <c r="AO92" i="2" s="1"/>
  <c r="U95" i="2"/>
  <c r="AP57" i="2"/>
  <c r="F59" i="2"/>
  <c r="F94" i="2" s="1"/>
  <c r="N59" i="2"/>
  <c r="N94" i="2" s="1"/>
  <c r="X59" i="2"/>
  <c r="AF59" i="2"/>
  <c r="AN59" i="2"/>
  <c r="AV59" i="2"/>
  <c r="AV117" i="2" s="1"/>
  <c r="AV119" i="2" s="1"/>
  <c r="AV121" i="2" s="1"/>
  <c r="C78" i="2"/>
  <c r="C93" i="2" s="1"/>
  <c r="AR78" i="2"/>
  <c r="AT62" i="2"/>
  <c r="AQ111" i="2"/>
  <c r="AA78" i="2"/>
  <c r="AA92" i="2" s="1"/>
  <c r="F62" i="2"/>
  <c r="N62" i="2"/>
  <c r="F57" i="2"/>
  <c r="F56" i="2" s="1"/>
  <c r="D62" i="2"/>
  <c r="V62" i="2"/>
  <c r="AD62" i="2"/>
  <c r="AD95" i="2" s="1"/>
  <c r="AL62" i="2"/>
  <c r="AL95" i="2" s="1"/>
  <c r="BB62" i="2"/>
  <c r="N57" i="2"/>
  <c r="N56" i="2" s="1"/>
  <c r="H59" i="2"/>
  <c r="R59" i="2"/>
  <c r="R94" i="2" s="1"/>
  <c r="Z59" i="2"/>
  <c r="Z94" i="2" s="1"/>
  <c r="AH59" i="2"/>
  <c r="AX59" i="2"/>
  <c r="AX94" i="2" s="1"/>
  <c r="I78" i="2"/>
  <c r="I87" i="2" s="1"/>
  <c r="I88" i="2" s="1"/>
  <c r="I89" i="2" s="1"/>
  <c r="AC81" i="2"/>
  <c r="AJ56" i="1"/>
  <c r="AJ71" i="1"/>
  <c r="AJ74" i="1" s="1"/>
  <c r="AJ79" i="1" s="1"/>
  <c r="AJ126" i="1"/>
  <c r="AJ117" i="1"/>
  <c r="AJ119" i="1" s="1"/>
  <c r="AJ121" i="1" s="1"/>
  <c r="AJ90" i="1"/>
  <c r="AJ91" i="1" s="1"/>
  <c r="AG126" i="2"/>
  <c r="AG117" i="2"/>
  <c r="AG119" i="2" s="1"/>
  <c r="AG121" i="2" s="1"/>
  <c r="AG56" i="2"/>
  <c r="AG71" i="2"/>
  <c r="AG74" i="2" s="1"/>
  <c r="G117" i="2"/>
  <c r="G119" i="2" s="1"/>
  <c r="G121" i="2" s="1"/>
  <c r="G126" i="2"/>
  <c r="G71" i="2"/>
  <c r="G74" i="2" s="1"/>
  <c r="G79" i="2" s="1"/>
  <c r="G76" i="2"/>
  <c r="G82" i="2" s="1"/>
  <c r="G56" i="2"/>
  <c r="I126" i="2"/>
  <c r="I76" i="2"/>
  <c r="I82" i="2" s="1"/>
  <c r="I56" i="2"/>
  <c r="I71" i="2"/>
  <c r="I74" i="2" s="1"/>
  <c r="I79" i="2" s="1"/>
  <c r="BM126" i="2"/>
  <c r="BM56" i="2"/>
  <c r="BM71" i="2"/>
  <c r="BM74" i="2" s="1"/>
  <c r="B126" i="2"/>
  <c r="B71" i="2"/>
  <c r="B74" i="2" s="1"/>
  <c r="B76" i="2"/>
  <c r="B82" i="2" s="1"/>
  <c r="B56" i="2"/>
  <c r="J126" i="2"/>
  <c r="J71" i="2"/>
  <c r="J74" i="2" s="1"/>
  <c r="J56" i="2"/>
  <c r="BF126" i="2"/>
  <c r="BF71" i="2"/>
  <c r="BF74" i="2" s="1"/>
  <c r="BF56" i="2"/>
  <c r="BN126" i="2"/>
  <c r="BN71" i="2"/>
  <c r="BN74" i="2" s="1"/>
  <c r="BN56" i="2"/>
  <c r="BG126" i="2"/>
  <c r="BG71" i="2"/>
  <c r="BG74" i="2" s="1"/>
  <c r="BG56" i="2"/>
  <c r="Y126" i="2"/>
  <c r="Y117" i="2"/>
  <c r="Y119" i="2" s="1"/>
  <c r="Y121" i="2" s="1"/>
  <c r="Y56" i="2"/>
  <c r="Y71" i="2"/>
  <c r="Y74" i="2" s="1"/>
  <c r="Y76" i="2"/>
  <c r="AA126" i="2"/>
  <c r="AA76" i="2"/>
  <c r="AA82" i="2" s="1"/>
  <c r="AA71" i="2"/>
  <c r="AA74" i="2" s="1"/>
  <c r="AA56" i="2"/>
  <c r="AQ126" i="2"/>
  <c r="AQ76" i="2"/>
  <c r="AQ82" i="2" s="1"/>
  <c r="AQ71" i="2"/>
  <c r="AQ74" i="2" s="1"/>
  <c r="AQ79" i="2" s="1"/>
  <c r="AQ56" i="2"/>
  <c r="L126" i="2"/>
  <c r="L71" i="2"/>
  <c r="L74" i="2" s="1"/>
  <c r="L76" i="2"/>
  <c r="L82" i="2" s="1"/>
  <c r="L56" i="2"/>
  <c r="AJ126" i="2"/>
  <c r="AJ71" i="2"/>
  <c r="AJ74" i="2" s="1"/>
  <c r="AJ79" i="2" s="1"/>
  <c r="AJ56" i="2"/>
  <c r="BH126" i="2"/>
  <c r="BH56" i="2"/>
  <c r="BH71" i="2"/>
  <c r="BH74" i="2" s="1"/>
  <c r="BP126" i="2"/>
  <c r="BP56" i="2"/>
  <c r="BP71" i="2"/>
  <c r="BP74" i="2" s="1"/>
  <c r="BP79" i="2" s="1"/>
  <c r="AO126" i="2"/>
  <c r="AO56" i="2"/>
  <c r="AO76" i="2"/>
  <c r="AO82" i="2" s="1"/>
  <c r="AO71" i="2"/>
  <c r="AO74" i="2" s="1"/>
  <c r="AO79" i="2" s="1"/>
  <c r="S126" i="2"/>
  <c r="S76" i="2"/>
  <c r="S82" i="2" s="1"/>
  <c r="S71" i="2"/>
  <c r="S74" i="2" s="1"/>
  <c r="S56" i="2"/>
  <c r="AY126" i="2"/>
  <c r="AY71" i="2"/>
  <c r="AY74" i="2" s="1"/>
  <c r="AY56" i="2"/>
  <c r="AY76" i="2"/>
  <c r="AW126" i="2"/>
  <c r="AW76" i="2"/>
  <c r="AW82" i="2" s="1"/>
  <c r="AW56" i="2"/>
  <c r="AW71" i="2"/>
  <c r="AW74" i="2" s="1"/>
  <c r="AW79" i="2" s="1"/>
  <c r="AI126" i="2"/>
  <c r="AI71" i="2"/>
  <c r="AI74" i="2" s="1"/>
  <c r="AI79" i="2" s="1"/>
  <c r="AI56" i="2"/>
  <c r="BO126" i="2"/>
  <c r="BO71" i="2"/>
  <c r="BO74" i="2" s="1"/>
  <c r="BO56" i="2"/>
  <c r="Q126" i="2"/>
  <c r="Q117" i="2"/>
  <c r="Q119" i="2" s="1"/>
  <c r="Q121" i="2" s="1"/>
  <c r="Q76" i="2"/>
  <c r="Q82" i="2" s="1"/>
  <c r="Q56" i="2"/>
  <c r="Q71" i="2"/>
  <c r="Q74" i="2" s="1"/>
  <c r="BK126" i="2"/>
  <c r="BK71" i="2"/>
  <c r="BK74" i="2" s="1"/>
  <c r="BK56" i="2"/>
  <c r="D126" i="2"/>
  <c r="D71" i="2"/>
  <c r="D74" i="2" s="1"/>
  <c r="D79" i="2" s="1"/>
  <c r="D76" i="2"/>
  <c r="D82" i="2" s="1"/>
  <c r="O126" i="2"/>
  <c r="O71" i="2"/>
  <c r="O74" i="2" s="1"/>
  <c r="O76" i="2"/>
  <c r="O82" i="2" s="1"/>
  <c r="AZ126" i="2"/>
  <c r="AZ71" i="2"/>
  <c r="AZ74" i="2" s="1"/>
  <c r="AZ76" i="2"/>
  <c r="AZ82" i="2" s="1"/>
  <c r="AK111" i="2"/>
  <c r="E81" i="2"/>
  <c r="E78" i="2"/>
  <c r="M90" i="2"/>
  <c r="M91" i="2" s="1"/>
  <c r="M87" i="2"/>
  <c r="M88" i="2" s="1"/>
  <c r="M89" i="2" s="1"/>
  <c r="M93" i="2"/>
  <c r="M92" i="2"/>
  <c r="U93" i="2"/>
  <c r="U92" i="2"/>
  <c r="U87" i="2"/>
  <c r="U88" i="2" s="1"/>
  <c r="U89" i="2" s="1"/>
  <c r="U90" i="2"/>
  <c r="U91" i="2" s="1"/>
  <c r="AC93" i="2"/>
  <c r="AC92" i="2"/>
  <c r="AC87" i="2"/>
  <c r="AC88" i="2" s="1"/>
  <c r="AC89" i="2" s="1"/>
  <c r="AC90" i="2"/>
  <c r="AC91" i="2" s="1"/>
  <c r="AK93" i="2"/>
  <c r="AK92" i="2"/>
  <c r="AK87" i="2"/>
  <c r="AK88" i="2" s="1"/>
  <c r="AK89" i="2" s="1"/>
  <c r="AK90" i="2"/>
  <c r="AK91" i="2" s="1"/>
  <c r="AS93" i="2"/>
  <c r="AS92" i="2"/>
  <c r="AS90" i="2"/>
  <c r="AS91" i="2" s="1"/>
  <c r="AS87" i="2"/>
  <c r="AS88" i="2" s="1"/>
  <c r="AS89" i="2" s="1"/>
  <c r="BA78" i="2"/>
  <c r="BA81" i="2"/>
  <c r="BI87" i="2"/>
  <c r="BI88" i="2" s="1"/>
  <c r="BI89" i="2" s="1"/>
  <c r="BI90" i="2"/>
  <c r="BI91" i="2" s="1"/>
  <c r="BQ78" i="2"/>
  <c r="BQ81" i="2"/>
  <c r="M81" i="2"/>
  <c r="F126" i="2"/>
  <c r="F71" i="2"/>
  <c r="F74" i="2" s="1"/>
  <c r="BC126" i="2"/>
  <c r="BC71" i="2"/>
  <c r="BC74" i="2" s="1"/>
  <c r="N93" i="2"/>
  <c r="N90" i="2"/>
  <c r="N91" i="2" s="1"/>
  <c r="N87" i="2"/>
  <c r="N88" i="2" s="1"/>
  <c r="N89" i="2" s="1"/>
  <c r="N92" i="2"/>
  <c r="V93" i="2"/>
  <c r="V92" i="2"/>
  <c r="V87" i="2"/>
  <c r="V88" i="2" s="1"/>
  <c r="V89" i="2" s="1"/>
  <c r="V90" i="2"/>
  <c r="V91" i="2" s="1"/>
  <c r="AD87" i="2"/>
  <c r="AD88" i="2" s="1"/>
  <c r="AD89" i="2" s="1"/>
  <c r="AD92" i="2"/>
  <c r="AD90" i="2"/>
  <c r="AD91" i="2" s="1"/>
  <c r="AD93" i="2"/>
  <c r="Y92" i="2"/>
  <c r="Y90" i="2"/>
  <c r="Y91" i="2" s="1"/>
  <c r="Y87" i="2"/>
  <c r="Y88" i="2" s="1"/>
  <c r="Y89" i="2" s="1"/>
  <c r="R57" i="2"/>
  <c r="R90" i="2" s="1"/>
  <c r="R91" i="2" s="1"/>
  <c r="AE57" i="2"/>
  <c r="BE57" i="2"/>
  <c r="I59" i="2"/>
  <c r="I117" i="2" s="1"/>
  <c r="I119" i="2" s="1"/>
  <c r="I121" i="2" s="1"/>
  <c r="S59" i="2"/>
  <c r="S117" i="2" s="1"/>
  <c r="S119" i="2" s="1"/>
  <c r="S121" i="2" s="1"/>
  <c r="AA59" i="2"/>
  <c r="AA94" i="2" s="1"/>
  <c r="AI59" i="2"/>
  <c r="AI117" i="2" s="1"/>
  <c r="AI119" i="2" s="1"/>
  <c r="AI121" i="2" s="1"/>
  <c r="AQ59" i="2"/>
  <c r="AQ94" i="2" s="1"/>
  <c r="AY59" i="2"/>
  <c r="AY94" i="2" s="1"/>
  <c r="AF62" i="2"/>
  <c r="BQ94" i="2"/>
  <c r="G92" i="2"/>
  <c r="G90" i="2"/>
  <c r="G91" i="2" s="1"/>
  <c r="G93" i="2"/>
  <c r="G87" i="2"/>
  <c r="G88" i="2" s="1"/>
  <c r="G89" i="2" s="1"/>
  <c r="O90" i="2"/>
  <c r="O91" i="2" s="1"/>
  <c r="O87" i="2"/>
  <c r="O88" i="2" s="1"/>
  <c r="O89" i="2" s="1"/>
  <c r="AU90" i="2"/>
  <c r="AU91" i="2" s="1"/>
  <c r="AU93" i="2"/>
  <c r="AU87" i="2"/>
  <c r="AU88" i="2" s="1"/>
  <c r="AU89" i="2" s="1"/>
  <c r="AU92" i="2"/>
  <c r="BK90" i="2"/>
  <c r="BK91" i="2" s="1"/>
  <c r="BK87" i="2"/>
  <c r="BK88" i="2" s="1"/>
  <c r="BK89" i="2" s="1"/>
  <c r="BJ87" i="2"/>
  <c r="BJ88" i="2" s="1"/>
  <c r="BJ89" i="2" s="1"/>
  <c r="BJ90" i="2"/>
  <c r="BJ91" i="2" s="1"/>
  <c r="U117" i="2"/>
  <c r="U119" i="2" s="1"/>
  <c r="U121" i="2" s="1"/>
  <c r="U126" i="2"/>
  <c r="U71" i="2"/>
  <c r="U74" i="2" s="1"/>
  <c r="BA126" i="2"/>
  <c r="BA117" i="2"/>
  <c r="BA119" i="2" s="1"/>
  <c r="BA121" i="2" s="1"/>
  <c r="BA71" i="2"/>
  <c r="BA74" i="2" s="1"/>
  <c r="BA76" i="2"/>
  <c r="BA82" i="2" s="1"/>
  <c r="BC56" i="2"/>
  <c r="AR126" i="2"/>
  <c r="AR76" i="2"/>
  <c r="AR82" i="2" s="1"/>
  <c r="AR71" i="2"/>
  <c r="AR74" i="2" s="1"/>
  <c r="AR79" i="2" s="1"/>
  <c r="B59" i="2"/>
  <c r="B117" i="2" s="1"/>
  <c r="B119" i="2" s="1"/>
  <c r="B121" i="2" s="1"/>
  <c r="J59" i="2"/>
  <c r="J117" i="2" s="1"/>
  <c r="J119" i="2" s="1"/>
  <c r="J121" i="2" s="1"/>
  <c r="AV93" i="2"/>
  <c r="AV92" i="2"/>
  <c r="AV90" i="2"/>
  <c r="AV91" i="2" s="1"/>
  <c r="AV87" i="2"/>
  <c r="AV88" i="2" s="1"/>
  <c r="AV89" i="2" s="1"/>
  <c r="I93" i="2"/>
  <c r="BC90" i="2"/>
  <c r="BC91" i="2" s="1"/>
  <c r="BC87" i="2"/>
  <c r="BC88" i="2" s="1"/>
  <c r="BC89" i="2" s="1"/>
  <c r="BC92" i="2"/>
  <c r="BC93" i="2"/>
  <c r="AP126" i="2"/>
  <c r="AP76" i="2"/>
  <c r="AP82" i="2" s="1"/>
  <c r="AP71" i="2"/>
  <c r="AP74" i="2" s="1"/>
  <c r="AP79" i="2" s="1"/>
  <c r="AT90" i="2"/>
  <c r="AT91" i="2" s="1"/>
  <c r="AT93" i="2"/>
  <c r="AT87" i="2"/>
  <c r="AT88" i="2" s="1"/>
  <c r="AT89" i="2" s="1"/>
  <c r="AT92" i="2"/>
  <c r="M117" i="2"/>
  <c r="M119" i="2" s="1"/>
  <c r="M121" i="2" s="1"/>
  <c r="M126" i="2"/>
  <c r="M71" i="2"/>
  <c r="M74" i="2" s="1"/>
  <c r="AK117" i="2"/>
  <c r="AK119" i="2" s="1"/>
  <c r="AK121" i="2" s="1"/>
  <c r="AK126" i="2"/>
  <c r="AK71" i="2"/>
  <c r="AK74" i="2" s="1"/>
  <c r="AK79" i="2" s="1"/>
  <c r="BI126" i="2"/>
  <c r="BI71" i="2"/>
  <c r="BI74" i="2" s="1"/>
  <c r="AL126" i="2"/>
  <c r="AL71" i="2"/>
  <c r="AL74" i="2" s="1"/>
  <c r="AL79" i="2" s="1"/>
  <c r="BJ126" i="2"/>
  <c r="BJ71" i="2"/>
  <c r="BJ74" i="2" s="1"/>
  <c r="AL56" i="2"/>
  <c r="T126" i="2"/>
  <c r="T117" i="2"/>
  <c r="T119" i="2" s="1"/>
  <c r="T121" i="2" s="1"/>
  <c r="T71" i="2"/>
  <c r="T74" i="2" s="1"/>
  <c r="AH57" i="2"/>
  <c r="AU126" i="2"/>
  <c r="AU71" i="2"/>
  <c r="AU74" i="2" s="1"/>
  <c r="G62" i="2"/>
  <c r="G95" i="2" s="1"/>
  <c r="Q62" i="2"/>
  <c r="Y62" i="2"/>
  <c r="Y95" i="2" s="1"/>
  <c r="AG62" i="2"/>
  <c r="AG95" i="2" s="1"/>
  <c r="AO62" i="2"/>
  <c r="AO95" i="2" s="1"/>
  <c r="AW62" i="2"/>
  <c r="AN62" i="2"/>
  <c r="AN95" i="2" s="1"/>
  <c r="G94" i="2"/>
  <c r="W101" i="2"/>
  <c r="W95" i="2"/>
  <c r="AE101" i="2"/>
  <c r="AE95" i="2"/>
  <c r="AM95" i="2"/>
  <c r="AU95" i="2"/>
  <c r="AU101" i="2"/>
  <c r="BC101" i="2"/>
  <c r="BC95" i="2"/>
  <c r="AW92" i="2"/>
  <c r="AW93" i="2"/>
  <c r="AW90" i="2"/>
  <c r="AW91" i="2" s="1"/>
  <c r="AG92" i="2"/>
  <c r="AG93" i="2"/>
  <c r="AG90" i="2"/>
  <c r="AG91" i="2" s="1"/>
  <c r="AG87" i="2"/>
  <c r="AG88" i="2" s="1"/>
  <c r="AG89" i="2" s="1"/>
  <c r="BH90" i="2"/>
  <c r="BH91" i="2" s="1"/>
  <c r="AC117" i="2"/>
  <c r="AC119" i="2" s="1"/>
  <c r="AC121" i="2" s="1"/>
  <c r="AC126" i="2"/>
  <c r="AC76" i="2"/>
  <c r="AC82" i="2" s="1"/>
  <c r="AC71" i="2"/>
  <c r="AC74" i="2" s="1"/>
  <c r="BQ126" i="2"/>
  <c r="BQ76" i="2"/>
  <c r="BQ82" i="2" s="1"/>
  <c r="BQ71" i="2"/>
  <c r="BQ74" i="2" s="1"/>
  <c r="BQ79" i="2" s="1"/>
  <c r="V126" i="2"/>
  <c r="V71" i="2"/>
  <c r="V74" i="2" s="1"/>
  <c r="BB126" i="2"/>
  <c r="BB71" i="2"/>
  <c r="BB74" i="2" s="1"/>
  <c r="BB76" i="2"/>
  <c r="BB82" i="2" s="1"/>
  <c r="U56" i="2"/>
  <c r="BQ56" i="2"/>
  <c r="K57" i="2"/>
  <c r="K90" i="2" s="1"/>
  <c r="K91" i="2" s="1"/>
  <c r="W57" i="2"/>
  <c r="D59" i="2"/>
  <c r="D117" i="2" s="1"/>
  <c r="D119" i="2" s="1"/>
  <c r="D121" i="2" s="1"/>
  <c r="L59" i="2"/>
  <c r="L117" i="2" s="1"/>
  <c r="L119" i="2" s="1"/>
  <c r="L121" i="2" s="1"/>
  <c r="V59" i="2"/>
  <c r="V94" i="2" s="1"/>
  <c r="AD59" i="2"/>
  <c r="AD117" i="2" s="1"/>
  <c r="AD119" i="2" s="1"/>
  <c r="AD121" i="2" s="1"/>
  <c r="AL59" i="2"/>
  <c r="AL117" i="2" s="1"/>
  <c r="AL119" i="2" s="1"/>
  <c r="AL121" i="2" s="1"/>
  <c r="AT59" i="2"/>
  <c r="BB59" i="2"/>
  <c r="BB117" i="2" s="1"/>
  <c r="BB119" i="2" s="1"/>
  <c r="BB121" i="2" s="1"/>
  <c r="J93" i="2"/>
  <c r="J87" i="2"/>
  <c r="J88" i="2" s="1"/>
  <c r="J89" i="2" s="1"/>
  <c r="J92" i="2"/>
  <c r="J90" i="2"/>
  <c r="J91" i="2" s="1"/>
  <c r="R92" i="2"/>
  <c r="R93" i="2"/>
  <c r="R87" i="2"/>
  <c r="R88" i="2" s="1"/>
  <c r="R89" i="2" s="1"/>
  <c r="AB126" i="2"/>
  <c r="AB117" i="2"/>
  <c r="AB119" i="2" s="1"/>
  <c r="AB121" i="2" s="1"/>
  <c r="AB76" i="2"/>
  <c r="AB82" i="2" s="1"/>
  <c r="AB71" i="2"/>
  <c r="AB74" i="2" s="1"/>
  <c r="AP59" i="2"/>
  <c r="AP117" i="2" s="1"/>
  <c r="AP119" i="2" s="1"/>
  <c r="AP121" i="2" s="1"/>
  <c r="AR93" i="2"/>
  <c r="AR90" i="2"/>
  <c r="AR91" i="2" s="1"/>
  <c r="AR92" i="2"/>
  <c r="AR87" i="2"/>
  <c r="AR88" i="2" s="1"/>
  <c r="AR89" i="2" s="1"/>
  <c r="E117" i="2"/>
  <c r="E119" i="2" s="1"/>
  <c r="E121" i="2" s="1"/>
  <c r="E126" i="2"/>
  <c r="E71" i="2"/>
  <c r="E74" i="2" s="1"/>
  <c r="E76" i="2"/>
  <c r="E82" i="2" s="1"/>
  <c r="AS117" i="2"/>
  <c r="AS119" i="2" s="1"/>
  <c r="AS121" i="2" s="1"/>
  <c r="AS126" i="2"/>
  <c r="AS71" i="2"/>
  <c r="AS74" i="2" s="1"/>
  <c r="AD126" i="2"/>
  <c r="AD71" i="2"/>
  <c r="AD74" i="2" s="1"/>
  <c r="AT126" i="2"/>
  <c r="AT117" i="2"/>
  <c r="AT119" i="2" s="1"/>
  <c r="AT121" i="2" s="1"/>
  <c r="AT71" i="2"/>
  <c r="AT74" i="2" s="1"/>
  <c r="AC56" i="2"/>
  <c r="H57" i="2"/>
  <c r="H90" i="2" s="1"/>
  <c r="H91" i="2" s="1"/>
  <c r="H62" i="2"/>
  <c r="P126" i="2"/>
  <c r="P76" i="2"/>
  <c r="P82" i="2" s="1"/>
  <c r="P71" i="2"/>
  <c r="P74" i="2" s="1"/>
  <c r="X126" i="2"/>
  <c r="X117" i="2"/>
  <c r="X119" i="2" s="1"/>
  <c r="X121" i="2" s="1"/>
  <c r="X76" i="2"/>
  <c r="X71" i="2"/>
  <c r="X74" i="2" s="1"/>
  <c r="AF126" i="2"/>
  <c r="AF117" i="2"/>
  <c r="AF119" i="2" s="1"/>
  <c r="AF121" i="2" s="1"/>
  <c r="AF71" i="2"/>
  <c r="AF74" i="2" s="1"/>
  <c r="AN126" i="2"/>
  <c r="AN117" i="2"/>
  <c r="AN119" i="2" s="1"/>
  <c r="AN121" i="2" s="1"/>
  <c r="AN71" i="2"/>
  <c r="AN74" i="2" s="1"/>
  <c r="AN79" i="2" s="1"/>
  <c r="AV126" i="2"/>
  <c r="AV76" i="2"/>
  <c r="AV82" i="2" s="1"/>
  <c r="AV71" i="2"/>
  <c r="AV74" i="2" s="1"/>
  <c r="BD126" i="2"/>
  <c r="BD71" i="2"/>
  <c r="BD74" i="2" s="1"/>
  <c r="BL126" i="2"/>
  <c r="BL71" i="2"/>
  <c r="BL74" i="2" s="1"/>
  <c r="D56" i="2"/>
  <c r="M56" i="2"/>
  <c r="V56" i="2"/>
  <c r="AN56" i="2"/>
  <c r="AX57" i="2"/>
  <c r="W59" i="2"/>
  <c r="W94" i="2" s="1"/>
  <c r="AE59" i="2"/>
  <c r="AE94" i="2" s="1"/>
  <c r="AM59" i="2"/>
  <c r="AM94" i="2" s="1"/>
  <c r="AU59" i="2"/>
  <c r="AU117" i="2" s="1"/>
  <c r="AU119" i="2" s="1"/>
  <c r="AU121" i="2" s="1"/>
  <c r="BC59" i="2"/>
  <c r="BC117" i="2" s="1"/>
  <c r="BC119" i="2" s="1"/>
  <c r="BC121" i="2" s="1"/>
  <c r="I62" i="2"/>
  <c r="S62" i="2"/>
  <c r="S95" i="2" s="1"/>
  <c r="AA62" i="2"/>
  <c r="AA95" i="2" s="1"/>
  <c r="AI62" i="2"/>
  <c r="AI95" i="2" s="1"/>
  <c r="AQ62" i="2"/>
  <c r="AQ95" i="2" s="1"/>
  <c r="AY62" i="2"/>
  <c r="AY95" i="2" s="1"/>
  <c r="AV62" i="2"/>
  <c r="BG90" i="2"/>
  <c r="BG91" i="2" s="1"/>
  <c r="BG87" i="2"/>
  <c r="BG88" i="2" s="1"/>
  <c r="BG89" i="2" s="1"/>
  <c r="AW87" i="2"/>
  <c r="AW88" i="2" s="1"/>
  <c r="AW89" i="2" s="1"/>
  <c r="AP56" i="2"/>
  <c r="C57" i="2"/>
  <c r="N117" i="2"/>
  <c r="N119" i="2" s="1"/>
  <c r="N121" i="2" s="1"/>
  <c r="N126" i="2"/>
  <c r="N71" i="2"/>
  <c r="N74" i="2" s="1"/>
  <c r="N76" i="2"/>
  <c r="N82" i="2" s="1"/>
  <c r="Z57" i="2"/>
  <c r="AM126" i="2"/>
  <c r="AM71" i="2"/>
  <c r="AM74" i="2" s="1"/>
  <c r="AM79" i="2" s="1"/>
  <c r="AM76" i="2"/>
  <c r="AM82" i="2" s="1"/>
  <c r="B62" i="2"/>
  <c r="B95" i="2" s="1"/>
  <c r="J62" i="2"/>
  <c r="L90" i="2"/>
  <c r="L91" i="2" s="1"/>
  <c r="L93" i="2"/>
  <c r="L92" i="2"/>
  <c r="L87" i="2"/>
  <c r="L88" i="2" s="1"/>
  <c r="L89" i="2" s="1"/>
  <c r="T93" i="2"/>
  <c r="T92" i="2"/>
  <c r="T90" i="2"/>
  <c r="T91" i="2" s="1"/>
  <c r="T87" i="2"/>
  <c r="T88" i="2" s="1"/>
  <c r="T89" i="2" s="1"/>
  <c r="AB93" i="2"/>
  <c r="AB92" i="2"/>
  <c r="AB87" i="2"/>
  <c r="AB88" i="2" s="1"/>
  <c r="AB89" i="2" s="1"/>
  <c r="AB90" i="2"/>
  <c r="AB91" i="2" s="1"/>
  <c r="AZ93" i="2"/>
  <c r="AZ90" i="2"/>
  <c r="AZ91" i="2" s="1"/>
  <c r="AZ92" i="2"/>
  <c r="AZ87" i="2"/>
  <c r="AZ88" i="2" s="1"/>
  <c r="AZ89" i="2" s="1"/>
  <c r="BH89" i="2"/>
  <c r="BM90" i="2"/>
  <c r="BM91" i="2" s="1"/>
  <c r="BM87" i="2"/>
  <c r="BM88" i="2" s="1"/>
  <c r="BM89" i="2" s="1"/>
  <c r="Y93" i="2"/>
  <c r="AJ111" i="2"/>
  <c r="AR111" i="2"/>
  <c r="F101" i="2"/>
  <c r="F95" i="2"/>
  <c r="N95" i="2"/>
  <c r="N101" i="2"/>
  <c r="V101" i="2"/>
  <c r="V95" i="2"/>
  <c r="AD101" i="2"/>
  <c r="AL94" i="2"/>
  <c r="AT101" i="2"/>
  <c r="AT95" i="2"/>
  <c r="AT94" i="2"/>
  <c r="BB101" i="2"/>
  <c r="BB95" i="2"/>
  <c r="H92" i="2"/>
  <c r="H93" i="2"/>
  <c r="H87" i="2"/>
  <c r="H88" i="2" s="1"/>
  <c r="H89" i="2" s="1"/>
  <c r="P90" i="2"/>
  <c r="P91" i="2" s="1"/>
  <c r="P87" i="2"/>
  <c r="P88" i="2" s="1"/>
  <c r="P89" i="2" s="1"/>
  <c r="X93" i="2"/>
  <c r="X90" i="2"/>
  <c r="X91" i="2" s="1"/>
  <c r="X92" i="2"/>
  <c r="X87" i="2"/>
  <c r="X88" i="2" s="1"/>
  <c r="X89" i="2" s="1"/>
  <c r="AF93" i="2"/>
  <c r="AF92" i="2"/>
  <c r="AF87" i="2"/>
  <c r="AF88" i="2" s="1"/>
  <c r="AF89" i="2" s="1"/>
  <c r="AQ78" i="2"/>
  <c r="BB78" i="2"/>
  <c r="BL87" i="2"/>
  <c r="BL88" i="2" s="1"/>
  <c r="BL89" i="2" s="1"/>
  <c r="L81" i="2"/>
  <c r="AB81" i="2"/>
  <c r="AL111" i="2"/>
  <c r="H95" i="2"/>
  <c r="H94" i="2"/>
  <c r="X101" i="2"/>
  <c r="X95" i="2"/>
  <c r="X94" i="2"/>
  <c r="AF101" i="2"/>
  <c r="AF95" i="2"/>
  <c r="AF94" i="2"/>
  <c r="AN94" i="2"/>
  <c r="AV95" i="2"/>
  <c r="AV101" i="2"/>
  <c r="B78" i="2"/>
  <c r="Z78" i="2"/>
  <c r="AI90" i="2"/>
  <c r="AI91" i="2" s="1"/>
  <c r="AI92" i="2"/>
  <c r="AI87" i="2"/>
  <c r="AI88" i="2" s="1"/>
  <c r="AI89" i="2" s="1"/>
  <c r="AI93" i="2"/>
  <c r="BD90" i="2"/>
  <c r="BD91" i="2" s="1"/>
  <c r="BD87" i="2"/>
  <c r="BD88" i="2" s="1"/>
  <c r="BD89" i="2" s="1"/>
  <c r="BO90" i="2"/>
  <c r="BO91" i="2" s="1"/>
  <c r="BO87" i="2"/>
  <c r="BO88" i="2" s="1"/>
  <c r="BO89" i="2" s="1"/>
  <c r="N81" i="2"/>
  <c r="AH81" i="2"/>
  <c r="AZ81" i="2"/>
  <c r="BL90" i="2"/>
  <c r="BL91" i="2" s="1"/>
  <c r="I95" i="2"/>
  <c r="Q101" i="2"/>
  <c r="Q95" i="2"/>
  <c r="Q94" i="2"/>
  <c r="Y101" i="2"/>
  <c r="Y94" i="2"/>
  <c r="AG101" i="2"/>
  <c r="AG94" i="2"/>
  <c r="AW95" i="2"/>
  <c r="AW94" i="2"/>
  <c r="BE94" i="2"/>
  <c r="BE101" i="2"/>
  <c r="K93" i="2"/>
  <c r="K92" i="2"/>
  <c r="K87" i="2"/>
  <c r="K88" i="2" s="1"/>
  <c r="K89" i="2" s="1"/>
  <c r="S90" i="2"/>
  <c r="S91" i="2" s="1"/>
  <c r="S93" i="2"/>
  <c r="S87" i="2"/>
  <c r="S88" i="2" s="1"/>
  <c r="S89" i="2" s="1"/>
  <c r="AA90" i="2"/>
  <c r="AA91" i="2" s="1"/>
  <c r="AA93" i="2"/>
  <c r="AA87" i="2"/>
  <c r="AA88" i="2" s="1"/>
  <c r="AA89" i="2" s="1"/>
  <c r="AJ93" i="2"/>
  <c r="AJ92" i="2"/>
  <c r="AJ90" i="2"/>
  <c r="AJ91" i="2" s="1"/>
  <c r="BE90" i="2"/>
  <c r="BE91" i="2" s="1"/>
  <c r="BP90" i="2"/>
  <c r="BP91" i="2" s="1"/>
  <c r="O81" i="2"/>
  <c r="AL81" i="2"/>
  <c r="BE87" i="2"/>
  <c r="BE88" i="2" s="1"/>
  <c r="BE89" i="2" s="1"/>
  <c r="H111" i="2"/>
  <c r="B101" i="2"/>
  <c r="J101" i="2"/>
  <c r="J95" i="2"/>
  <c r="J94" i="2"/>
  <c r="R101" i="2"/>
  <c r="R95" i="2"/>
  <c r="Z101" i="2"/>
  <c r="Z95" i="2"/>
  <c r="AH94" i="2"/>
  <c r="AX95" i="2"/>
  <c r="D78" i="2"/>
  <c r="AL78" i="2"/>
  <c r="AF90" i="2"/>
  <c r="AF91" i="2" s="1"/>
  <c r="C101" i="2"/>
  <c r="C94" i="2"/>
  <c r="C95" i="2"/>
  <c r="K101" i="2"/>
  <c r="K95" i="2"/>
  <c r="K94" i="2"/>
  <c r="S101" i="2"/>
  <c r="S94" i="2"/>
  <c r="AA101" i="2"/>
  <c r="AI94" i="2"/>
  <c r="AY101" i="2"/>
  <c r="BO94" i="2"/>
  <c r="BO101" i="2"/>
  <c r="AM78" i="2"/>
  <c r="AP95" i="2"/>
  <c r="AP111" i="2"/>
  <c r="D95" i="2"/>
  <c r="L95" i="2"/>
  <c r="L101" i="2"/>
  <c r="T94" i="2"/>
  <c r="T101" i="2"/>
  <c r="AB95" i="2"/>
  <c r="AB94" i="2"/>
  <c r="AB101" i="2"/>
  <c r="AJ94" i="2"/>
  <c r="AR95" i="2"/>
  <c r="AZ101" i="2"/>
  <c r="AZ95" i="2"/>
  <c r="BP94" i="2"/>
  <c r="AH92" i="2"/>
  <c r="AH93" i="2"/>
  <c r="AH90" i="2"/>
  <c r="AH91" i="2" s="1"/>
  <c r="AH87" i="2"/>
  <c r="AH88" i="2" s="1"/>
  <c r="AH89" i="2" s="1"/>
  <c r="AP92" i="2"/>
  <c r="AP87" i="2"/>
  <c r="AP88" i="2" s="1"/>
  <c r="AP89" i="2" s="1"/>
  <c r="AX81" i="2"/>
  <c r="AX78" i="2"/>
  <c r="BF87" i="2"/>
  <c r="BF88" i="2" s="1"/>
  <c r="BF89" i="2" s="1"/>
  <c r="BF90" i="2"/>
  <c r="BF91" i="2" s="1"/>
  <c r="BN90" i="2"/>
  <c r="BN91" i="2" s="1"/>
  <c r="BN87" i="2"/>
  <c r="BN88" i="2" s="1"/>
  <c r="BN89" i="2" s="1"/>
  <c r="F78" i="2"/>
  <c r="AN93" i="2"/>
  <c r="AN92" i="2"/>
  <c r="AN90" i="2"/>
  <c r="AN91" i="2" s="1"/>
  <c r="AN87" i="2"/>
  <c r="AN88" i="2" s="1"/>
  <c r="AN89" i="2" s="1"/>
  <c r="AY90" i="2"/>
  <c r="AY91" i="2" s="1"/>
  <c r="AY87" i="2"/>
  <c r="AY88" i="2" s="1"/>
  <c r="AY89" i="2" s="1"/>
  <c r="AY93" i="2"/>
  <c r="AY92" i="2"/>
  <c r="G81" i="2"/>
  <c r="AP81" i="2"/>
  <c r="AJ87" i="2"/>
  <c r="AJ88" i="2" s="1"/>
  <c r="AJ89" i="2" s="1"/>
  <c r="BP87" i="2"/>
  <c r="BP88" i="2" s="1"/>
  <c r="BP89" i="2" s="1"/>
  <c r="AP90" i="2"/>
  <c r="AP91" i="2" s="1"/>
  <c r="BE92" i="2"/>
  <c r="AI111" i="2"/>
  <c r="E101" i="2"/>
  <c r="E95" i="2"/>
  <c r="E94" i="2"/>
  <c r="M95" i="2"/>
  <c r="M94" i="2"/>
  <c r="M101" i="2"/>
  <c r="U101" i="2"/>
  <c r="U94" i="2"/>
  <c r="AC101" i="2"/>
  <c r="AC95" i="2"/>
  <c r="AC94" i="2"/>
  <c r="AK95" i="2"/>
  <c r="AK94" i="2"/>
  <c r="AS101" i="2"/>
  <c r="AS95" i="2"/>
  <c r="AS94" i="2"/>
  <c r="BA101" i="2"/>
  <c r="BA94" i="2"/>
  <c r="W78" i="2"/>
  <c r="AE78" i="2"/>
  <c r="I94" i="2"/>
  <c r="D107" i="2"/>
  <c r="D109" i="2" s="1"/>
  <c r="D110" i="2" s="1"/>
  <c r="D111" i="2" s="1"/>
  <c r="BM24" i="1"/>
  <c r="BN24" i="1"/>
  <c r="BN54" i="1"/>
  <c r="BN68" i="1"/>
  <c r="BN69" i="1"/>
  <c r="BN73" i="1"/>
  <c r="BN75" i="1"/>
  <c r="BN77" i="1"/>
  <c r="BN81" i="1" s="1"/>
  <c r="BN85" i="1"/>
  <c r="BN86" i="1"/>
  <c r="BN96" i="1"/>
  <c r="BN98" i="1"/>
  <c r="BT125" i="1"/>
  <c r="BM98" i="1"/>
  <c r="BM96" i="1"/>
  <c r="BM86" i="1"/>
  <c r="BM77" i="1"/>
  <c r="BM68" i="1"/>
  <c r="BM69" i="1"/>
  <c r="BM73" i="1"/>
  <c r="BM54" i="1"/>
  <c r="BM55" i="1"/>
  <c r="AO94" i="2" l="1"/>
  <c r="Q93" i="2"/>
  <c r="C87" i="2"/>
  <c r="C88" i="2" s="1"/>
  <c r="C89" i="2" s="1"/>
  <c r="Q92" i="2"/>
  <c r="AR117" i="2"/>
  <c r="AR119" i="2" s="1"/>
  <c r="AR121" i="2" s="1"/>
  <c r="AZ117" i="2"/>
  <c r="AZ119" i="2" s="1"/>
  <c r="AZ121" i="2" s="1"/>
  <c r="AO87" i="2"/>
  <c r="AO88" i="2" s="1"/>
  <c r="AO89" i="2" s="1"/>
  <c r="AO90" i="2"/>
  <c r="AO91" i="2" s="1"/>
  <c r="C92" i="2"/>
  <c r="AV94" i="2"/>
  <c r="AQ117" i="2"/>
  <c r="AQ119" i="2" s="1"/>
  <c r="AQ121" i="2" s="1"/>
  <c r="AO93" i="2"/>
  <c r="L94" i="2"/>
  <c r="B94" i="2"/>
  <c r="C90" i="2"/>
  <c r="C91" i="2" s="1"/>
  <c r="F76" i="2"/>
  <c r="F82" i="2" s="1"/>
  <c r="Q90" i="2"/>
  <c r="Q91" i="2" s="1"/>
  <c r="AM117" i="2"/>
  <c r="AM119" i="2" s="1"/>
  <c r="AM121" i="2" s="1"/>
  <c r="I92" i="2"/>
  <c r="F117" i="2"/>
  <c r="F119" i="2" s="1"/>
  <c r="F121" i="2" s="1"/>
  <c r="I90" i="2"/>
  <c r="I91" i="2" s="1"/>
  <c r="V117" i="2"/>
  <c r="V119" i="2" s="1"/>
  <c r="V121" i="2" s="1"/>
  <c r="AU94" i="2"/>
  <c r="D94" i="2"/>
  <c r="AJ80" i="1"/>
  <c r="AJ131" i="1" s="1"/>
  <c r="AJ113" i="1"/>
  <c r="BM58" i="1"/>
  <c r="BM59" i="1" s="1"/>
  <c r="BM84" i="1" s="1"/>
  <c r="BM57" i="1" s="1"/>
  <c r="BM56" i="1" s="1"/>
  <c r="AS104" i="2"/>
  <c r="AS106" i="2" s="1"/>
  <c r="AS107" i="2" s="1"/>
  <c r="AS109" i="2" s="1"/>
  <c r="AS110" i="2" s="1"/>
  <c r="AS79" i="2"/>
  <c r="BB87" i="2"/>
  <c r="BB88" i="2" s="1"/>
  <c r="BB89" i="2" s="1"/>
  <c r="BB90" i="2"/>
  <c r="BB91" i="2" s="1"/>
  <c r="BB93" i="2"/>
  <c r="BB92" i="2"/>
  <c r="N104" i="2"/>
  <c r="N106" i="2" s="1"/>
  <c r="N107" i="2" s="1"/>
  <c r="N109" i="2" s="1"/>
  <c r="N110" i="2" s="1"/>
  <c r="N111" i="2" s="1"/>
  <c r="N79" i="2"/>
  <c r="W126" i="2"/>
  <c r="W117" i="2"/>
  <c r="W119" i="2" s="1"/>
  <c r="W121" i="2" s="1"/>
  <c r="W76" i="2"/>
  <c r="W82" i="2" s="1"/>
  <c r="W71" i="2"/>
  <c r="W74" i="2" s="1"/>
  <c r="W56" i="2"/>
  <c r="V104" i="2"/>
  <c r="V106" i="2" s="1"/>
  <c r="V107" i="2" s="1"/>
  <c r="V109" i="2" s="1"/>
  <c r="V110" i="2" s="1"/>
  <c r="V111" i="2" s="1"/>
  <c r="V79" i="2"/>
  <c r="AK113" i="2"/>
  <c r="AK80" i="2"/>
  <c r="AK131" i="2" s="1"/>
  <c r="AE126" i="2"/>
  <c r="AE117" i="2"/>
  <c r="AE119" i="2" s="1"/>
  <c r="AE121" i="2" s="1"/>
  <c r="AE71" i="2"/>
  <c r="AE74" i="2" s="1"/>
  <c r="AE76" i="2"/>
  <c r="AE82" i="2" s="1"/>
  <c r="AE56" i="2"/>
  <c r="D113" i="2"/>
  <c r="D80" i="2"/>
  <c r="D131" i="2" s="1"/>
  <c r="AI113" i="2"/>
  <c r="AI80" i="2"/>
  <c r="AI131" i="2" s="1"/>
  <c r="BN104" i="2"/>
  <c r="BN106" i="2" s="1"/>
  <c r="BN107" i="2" s="1"/>
  <c r="BN109" i="2" s="1"/>
  <c r="BN110" i="2" s="1"/>
  <c r="BN79" i="2"/>
  <c r="G113" i="2"/>
  <c r="G114" i="2" s="1"/>
  <c r="G80" i="2"/>
  <c r="G131" i="2" s="1"/>
  <c r="AP94" i="2"/>
  <c r="BC94" i="2"/>
  <c r="AP113" i="2"/>
  <c r="AP114" i="2" s="1"/>
  <c r="AP80" i="2"/>
  <c r="AP131" i="2" s="1"/>
  <c r="BC104" i="2"/>
  <c r="BC106" i="2" s="1"/>
  <c r="BC107" i="2" s="1"/>
  <c r="BC109" i="2" s="1"/>
  <c r="BC110" i="2" s="1"/>
  <c r="BC79" i="2"/>
  <c r="AY104" i="2"/>
  <c r="AY106" i="2" s="1"/>
  <c r="AY107" i="2" s="1"/>
  <c r="AY109" i="2" s="1"/>
  <c r="AY110" i="2" s="1"/>
  <c r="AY79" i="2"/>
  <c r="AO113" i="2"/>
  <c r="AO80" i="2"/>
  <c r="AO131" i="2" s="1"/>
  <c r="BH104" i="2"/>
  <c r="BH106" i="2" s="1"/>
  <c r="BH107" i="2" s="1"/>
  <c r="BH109" i="2" s="1"/>
  <c r="BH110" i="2" s="1"/>
  <c r="BH79" i="2"/>
  <c r="I113" i="2"/>
  <c r="I114" i="2" s="1"/>
  <c r="I80" i="2"/>
  <c r="I131" i="2" s="1"/>
  <c r="AU104" i="2"/>
  <c r="AU106" i="2" s="1"/>
  <c r="AU107" i="2" s="1"/>
  <c r="AU109" i="2" s="1"/>
  <c r="AU110" i="2" s="1"/>
  <c r="AU111" i="2" s="1"/>
  <c r="AU79" i="2"/>
  <c r="R126" i="2"/>
  <c r="R117" i="2"/>
  <c r="R119" i="2" s="1"/>
  <c r="R121" i="2" s="1"/>
  <c r="R71" i="2"/>
  <c r="R74" i="2" s="1"/>
  <c r="R56" i="2"/>
  <c r="Y104" i="2"/>
  <c r="Y106" i="2" s="1"/>
  <c r="Y107" i="2" s="1"/>
  <c r="Y109" i="2" s="1"/>
  <c r="Y110" i="2" s="1"/>
  <c r="Y111" i="2" s="1"/>
  <c r="Y79" i="2"/>
  <c r="AE90" i="2"/>
  <c r="AE91" i="2" s="1"/>
  <c r="AE87" i="2"/>
  <c r="AE88" i="2" s="1"/>
  <c r="AE89" i="2" s="1"/>
  <c r="AE93" i="2"/>
  <c r="AE92" i="2"/>
  <c r="Z92" i="2"/>
  <c r="Z93" i="2"/>
  <c r="Z87" i="2"/>
  <c r="Z88" i="2" s="1"/>
  <c r="Z89" i="2" s="1"/>
  <c r="Z90" i="2"/>
  <c r="Z91" i="2" s="1"/>
  <c r="AM113" i="2"/>
  <c r="AM114" i="2" s="1"/>
  <c r="AM80" i="2"/>
  <c r="AM131" i="2" s="1"/>
  <c r="C126" i="2"/>
  <c r="C117" i="2"/>
  <c r="C119" i="2" s="1"/>
  <c r="C121" i="2" s="1"/>
  <c r="C71" i="2"/>
  <c r="C74" i="2" s="1"/>
  <c r="C56" i="2"/>
  <c r="C76" i="2"/>
  <c r="C82" i="2" s="1"/>
  <c r="BL104" i="2"/>
  <c r="BL106" i="2" s="1"/>
  <c r="BL107" i="2" s="1"/>
  <c r="BL109" i="2" s="1"/>
  <c r="BL110" i="2" s="1"/>
  <c r="BL79" i="2"/>
  <c r="AN113" i="2"/>
  <c r="AN114" i="2" s="1"/>
  <c r="AN80" i="2"/>
  <c r="AN131" i="2" s="1"/>
  <c r="AT104" i="2"/>
  <c r="AT106" i="2" s="1"/>
  <c r="AT107" i="2" s="1"/>
  <c r="AT109" i="2" s="1"/>
  <c r="AT110" i="2" s="1"/>
  <c r="AT79" i="2"/>
  <c r="BQ113" i="2"/>
  <c r="BQ80" i="2"/>
  <c r="BQ131" i="2" s="1"/>
  <c r="AL113" i="2"/>
  <c r="AL80" i="2"/>
  <c r="AL131" i="2" s="1"/>
  <c r="M104" i="2"/>
  <c r="M106" i="2" s="1"/>
  <c r="M107" i="2" s="1"/>
  <c r="M109" i="2" s="1"/>
  <c r="M110" i="2" s="1"/>
  <c r="M79" i="2"/>
  <c r="BA104" i="2"/>
  <c r="BA106" i="2" s="1"/>
  <c r="BA107" i="2" s="1"/>
  <c r="BA109" i="2" s="1"/>
  <c r="BA110" i="2" s="1"/>
  <c r="BA111" i="2" s="1"/>
  <c r="BA79" i="2"/>
  <c r="BQ87" i="2"/>
  <c r="BQ88" i="2" s="1"/>
  <c r="BQ89" i="2" s="1"/>
  <c r="BQ90" i="2"/>
  <c r="BQ91" i="2" s="1"/>
  <c r="AW113" i="2"/>
  <c r="AW114" i="2" s="1"/>
  <c r="AW80" i="2"/>
  <c r="AW131" i="2" s="1"/>
  <c r="AY117" i="2"/>
  <c r="AY119" i="2" s="1"/>
  <c r="AY121" i="2" s="1"/>
  <c r="AO114" i="2"/>
  <c r="L104" i="2"/>
  <c r="L106" i="2" s="1"/>
  <c r="L107" i="2" s="1"/>
  <c r="L109" i="2" s="1"/>
  <c r="L110" i="2" s="1"/>
  <c r="L79" i="2"/>
  <c r="AM90" i="2"/>
  <c r="AM91" i="2" s="1"/>
  <c r="AM87" i="2"/>
  <c r="AM88" i="2" s="1"/>
  <c r="AM89" i="2" s="1"/>
  <c r="AM93" i="2"/>
  <c r="AM92" i="2"/>
  <c r="BJ104" i="2"/>
  <c r="BJ106" i="2" s="1"/>
  <c r="BJ107" i="2" s="1"/>
  <c r="BJ109" i="2" s="1"/>
  <c r="BJ110" i="2" s="1"/>
  <c r="BJ79" i="2"/>
  <c r="BQ114" i="2"/>
  <c r="AH126" i="2"/>
  <c r="AH117" i="2"/>
  <c r="AH119" i="2" s="1"/>
  <c r="AH121" i="2" s="1"/>
  <c r="AH76" i="2"/>
  <c r="AH82" i="2" s="1"/>
  <c r="AH71" i="2"/>
  <c r="AH74" i="2" s="1"/>
  <c r="AH79" i="2" s="1"/>
  <c r="AH56" i="2"/>
  <c r="E93" i="2"/>
  <c r="E92" i="2"/>
  <c r="E87" i="2"/>
  <c r="E88" i="2" s="1"/>
  <c r="E89" i="2" s="1"/>
  <c r="E90" i="2"/>
  <c r="E91" i="2" s="1"/>
  <c r="BK104" i="2"/>
  <c r="BK106" i="2" s="1"/>
  <c r="BK107" i="2" s="1"/>
  <c r="BK109" i="2" s="1"/>
  <c r="BK110" i="2" s="1"/>
  <c r="BK79" i="2"/>
  <c r="AA104" i="2"/>
  <c r="AA106" i="2" s="1"/>
  <c r="AA107" i="2" s="1"/>
  <c r="AA109" i="2" s="1"/>
  <c r="AA110" i="2" s="1"/>
  <c r="AA79" i="2"/>
  <c r="BF104" i="2"/>
  <c r="BF106" i="2" s="1"/>
  <c r="BF107" i="2" s="1"/>
  <c r="BF109" i="2" s="1"/>
  <c r="BF110" i="2" s="1"/>
  <c r="BF79" i="2"/>
  <c r="B104" i="2"/>
  <c r="B106" i="2" s="1"/>
  <c r="B107" i="2" s="1"/>
  <c r="B109" i="2" s="1"/>
  <c r="B110" i="2" s="1"/>
  <c r="B111" i="2" s="1"/>
  <c r="B79" i="2"/>
  <c r="AG104" i="2"/>
  <c r="AG106" i="2" s="1"/>
  <c r="AG107" i="2" s="1"/>
  <c r="AG109" i="2" s="1"/>
  <c r="AG110" i="2" s="1"/>
  <c r="AG79" i="2"/>
  <c r="AD94" i="2"/>
  <c r="BD104" i="2"/>
  <c r="BD106" i="2" s="1"/>
  <c r="BD107" i="2" s="1"/>
  <c r="BD109" i="2" s="1"/>
  <c r="BD110" i="2" s="1"/>
  <c r="BD79" i="2"/>
  <c r="P104" i="2"/>
  <c r="P106" i="2" s="1"/>
  <c r="P107" i="2" s="1"/>
  <c r="P109" i="2" s="1"/>
  <c r="P110" i="2" s="1"/>
  <c r="P79" i="2"/>
  <c r="E104" i="2"/>
  <c r="E106" i="2" s="1"/>
  <c r="E107" i="2" s="1"/>
  <c r="E109" i="2" s="1"/>
  <c r="E110" i="2" s="1"/>
  <c r="E111" i="2" s="1"/>
  <c r="E79" i="2"/>
  <c r="AB104" i="2"/>
  <c r="AB106" i="2" s="1"/>
  <c r="AB107" i="2" s="1"/>
  <c r="AB109" i="2" s="1"/>
  <c r="AB110" i="2" s="1"/>
  <c r="AB79" i="2"/>
  <c r="BB104" i="2"/>
  <c r="BB106" i="2" s="1"/>
  <c r="BB107" i="2" s="1"/>
  <c r="BB109" i="2" s="1"/>
  <c r="BB110" i="2" s="1"/>
  <c r="BB79" i="2"/>
  <c r="T104" i="2"/>
  <c r="T106" i="2" s="1"/>
  <c r="T107" i="2" s="1"/>
  <c r="T109" i="2" s="1"/>
  <c r="T110" i="2" s="1"/>
  <c r="T111" i="2" s="1"/>
  <c r="T79" i="2"/>
  <c r="AR113" i="2"/>
  <c r="AR114" i="2" s="1"/>
  <c r="AR80" i="2"/>
  <c r="AR131" i="2" s="1"/>
  <c r="O104" i="2"/>
  <c r="O106" i="2" s="1"/>
  <c r="O107" i="2" s="1"/>
  <c r="O109" i="2" s="1"/>
  <c r="O110" i="2" s="1"/>
  <c r="O79" i="2"/>
  <c r="BO104" i="2"/>
  <c r="BO106" i="2" s="1"/>
  <c r="BO107" i="2" s="1"/>
  <c r="BO109" i="2" s="1"/>
  <c r="BO110" i="2" s="1"/>
  <c r="BO79" i="2"/>
  <c r="X104" i="2"/>
  <c r="X106" i="2" s="1"/>
  <c r="X107" i="2" s="1"/>
  <c r="X109" i="2" s="1"/>
  <c r="X110" i="2" s="1"/>
  <c r="X79" i="2"/>
  <c r="AL87" i="2"/>
  <c r="AL88" i="2" s="1"/>
  <c r="AL89" i="2" s="1"/>
  <c r="AL92" i="2"/>
  <c r="AL90" i="2"/>
  <c r="AL91" i="2" s="1"/>
  <c r="AL93" i="2"/>
  <c r="BB94" i="2"/>
  <c r="Z126" i="2"/>
  <c r="Z117" i="2"/>
  <c r="Z119" i="2" s="1"/>
  <c r="Z121" i="2" s="1"/>
  <c r="Z76" i="2"/>
  <c r="Z82" i="2" s="1"/>
  <c r="Z71" i="2"/>
  <c r="Z74" i="2" s="1"/>
  <c r="Z56" i="2"/>
  <c r="AX126" i="2"/>
  <c r="AX117" i="2"/>
  <c r="AX119" i="2" s="1"/>
  <c r="AX121" i="2" s="1"/>
  <c r="AX71" i="2"/>
  <c r="AX74" i="2" s="1"/>
  <c r="AX79" i="2" s="1"/>
  <c r="AX76" i="2"/>
  <c r="AX82" i="2" s="1"/>
  <c r="AX56" i="2"/>
  <c r="AF104" i="2"/>
  <c r="AF106" i="2" s="1"/>
  <c r="AF107" i="2" s="1"/>
  <c r="AF109" i="2" s="1"/>
  <c r="AF110" i="2" s="1"/>
  <c r="AF111" i="2" s="1"/>
  <c r="AF79" i="2"/>
  <c r="AD104" i="2"/>
  <c r="AD106" i="2" s="1"/>
  <c r="AD107" i="2" s="1"/>
  <c r="AD109" i="2" s="1"/>
  <c r="AD110" i="2" s="1"/>
  <c r="AD79" i="2"/>
  <c r="AC104" i="2"/>
  <c r="AC106" i="2" s="1"/>
  <c r="AC107" i="2" s="1"/>
  <c r="AC109" i="2" s="1"/>
  <c r="AC110" i="2" s="1"/>
  <c r="AC79" i="2"/>
  <c r="BI104" i="2"/>
  <c r="BI106" i="2" s="1"/>
  <c r="BI107" i="2" s="1"/>
  <c r="BI109" i="2" s="1"/>
  <c r="BI110" i="2" s="1"/>
  <c r="BI79" i="2"/>
  <c r="U104" i="2"/>
  <c r="U106" i="2" s="1"/>
  <c r="U107" i="2" s="1"/>
  <c r="U109" i="2" s="1"/>
  <c r="U110" i="2" s="1"/>
  <c r="U79" i="2"/>
  <c r="F104" i="2"/>
  <c r="F106" i="2" s="1"/>
  <c r="F107" i="2" s="1"/>
  <c r="F109" i="2" s="1"/>
  <c r="F110" i="2" s="1"/>
  <c r="F111" i="2" s="1"/>
  <c r="F79" i="2"/>
  <c r="Q104" i="2"/>
  <c r="Q106" i="2" s="1"/>
  <c r="Q107" i="2" s="1"/>
  <c r="Q109" i="2" s="1"/>
  <c r="Q110" i="2" s="1"/>
  <c r="Q111" i="2" s="1"/>
  <c r="Q79" i="2"/>
  <c r="S104" i="2"/>
  <c r="S106" i="2" s="1"/>
  <c r="S107" i="2" s="1"/>
  <c r="S109" i="2" s="1"/>
  <c r="S110" i="2" s="1"/>
  <c r="S111" i="2" s="1"/>
  <c r="S79" i="2"/>
  <c r="AJ113" i="2"/>
  <c r="AJ80" i="2"/>
  <c r="AJ131" i="2" s="1"/>
  <c r="AA117" i="2"/>
  <c r="AA119" i="2" s="1"/>
  <c r="AA121" i="2" s="1"/>
  <c r="BG104" i="2"/>
  <c r="BG106" i="2" s="1"/>
  <c r="BG107" i="2" s="1"/>
  <c r="BG109" i="2" s="1"/>
  <c r="BG110" i="2" s="1"/>
  <c r="BG79" i="2"/>
  <c r="H117" i="2"/>
  <c r="H119" i="2" s="1"/>
  <c r="H121" i="2" s="1"/>
  <c r="H126" i="2"/>
  <c r="H76" i="2"/>
  <c r="H82" i="2" s="1"/>
  <c r="H71" i="2"/>
  <c r="H74" i="2" s="1"/>
  <c r="H79" i="2" s="1"/>
  <c r="H56" i="2"/>
  <c r="K126" i="2"/>
  <c r="K117" i="2"/>
  <c r="K119" i="2" s="1"/>
  <c r="K121" i="2" s="1"/>
  <c r="K71" i="2"/>
  <c r="K74" i="2" s="1"/>
  <c r="K56" i="2"/>
  <c r="AZ104" i="2"/>
  <c r="AZ106" i="2" s="1"/>
  <c r="AZ107" i="2" s="1"/>
  <c r="AZ109" i="2" s="1"/>
  <c r="AZ110" i="2" s="1"/>
  <c r="AZ111" i="2" s="1"/>
  <c r="AZ79" i="2"/>
  <c r="W90" i="2"/>
  <c r="W91" i="2" s="1"/>
  <c r="W92" i="2"/>
  <c r="W87" i="2"/>
  <c r="W88" i="2" s="1"/>
  <c r="W89" i="2" s="1"/>
  <c r="W93" i="2"/>
  <c r="AX92" i="2"/>
  <c r="AX90" i="2"/>
  <c r="AX91" i="2" s="1"/>
  <c r="AX87" i="2"/>
  <c r="AX88" i="2" s="1"/>
  <c r="AX89" i="2" s="1"/>
  <c r="AX93" i="2"/>
  <c r="B93" i="2"/>
  <c r="B90" i="2"/>
  <c r="B91" i="2" s="1"/>
  <c r="B92" i="2"/>
  <c r="B87" i="2"/>
  <c r="B88" i="2" s="1"/>
  <c r="B89" i="2" s="1"/>
  <c r="F93" i="2"/>
  <c r="F92" i="2"/>
  <c r="F87" i="2"/>
  <c r="F88" i="2" s="1"/>
  <c r="F89" i="2" s="1"/>
  <c r="F90" i="2"/>
  <c r="F91" i="2" s="1"/>
  <c r="D90" i="2"/>
  <c r="D91" i="2" s="1"/>
  <c r="D93" i="2"/>
  <c r="D92" i="2"/>
  <c r="D87" i="2"/>
  <c r="D88" i="2" s="1"/>
  <c r="D89" i="2" s="1"/>
  <c r="AQ90" i="2"/>
  <c r="AQ91" i="2" s="1"/>
  <c r="AQ93" i="2"/>
  <c r="AQ92" i="2"/>
  <c r="AQ87" i="2"/>
  <c r="AQ88" i="2" s="1"/>
  <c r="AQ89" i="2" s="1"/>
  <c r="AV104" i="2"/>
  <c r="AV106" i="2" s="1"/>
  <c r="AV107" i="2" s="1"/>
  <c r="AV109" i="2" s="1"/>
  <c r="AV110" i="2" s="1"/>
  <c r="AV111" i="2" s="1"/>
  <c r="AV79" i="2"/>
  <c r="BE126" i="2"/>
  <c r="BE56" i="2"/>
  <c r="BE71" i="2"/>
  <c r="BE74" i="2" s="1"/>
  <c r="BA93" i="2"/>
  <c r="BA92" i="2"/>
  <c r="BA87" i="2"/>
  <c r="BA88" i="2" s="1"/>
  <c r="BA89" i="2" s="1"/>
  <c r="BA90" i="2"/>
  <c r="BA91" i="2" s="1"/>
  <c r="D114" i="2"/>
  <c r="BP113" i="2"/>
  <c r="BP80" i="2"/>
  <c r="BP131" i="2" s="1"/>
  <c r="AQ113" i="2"/>
  <c r="AQ114" i="2" s="1"/>
  <c r="AQ80" i="2"/>
  <c r="AQ131" i="2" s="1"/>
  <c r="J104" i="2"/>
  <c r="J106" i="2" s="1"/>
  <c r="J107" i="2" s="1"/>
  <c r="J109" i="2" s="1"/>
  <c r="J110" i="2" s="1"/>
  <c r="J111" i="2" s="1"/>
  <c r="J79" i="2"/>
  <c r="BM104" i="2"/>
  <c r="BM106" i="2" s="1"/>
  <c r="BM107" i="2" s="1"/>
  <c r="BM109" i="2" s="1"/>
  <c r="BM110" i="2" s="1"/>
  <c r="BM79" i="2"/>
  <c r="BM78" i="1"/>
  <c r="AS54" i="1"/>
  <c r="BD54" i="1"/>
  <c r="BE54" i="1"/>
  <c r="AX54" i="1"/>
  <c r="BO54" i="1"/>
  <c r="BP54" i="1"/>
  <c r="AO54" i="1"/>
  <c r="BC54" i="1"/>
  <c r="BJ54" i="1"/>
  <c r="BG54" i="1"/>
  <c r="BF54" i="1"/>
  <c r="Q54" i="1"/>
  <c r="AY54" i="1"/>
  <c r="AR54" i="1"/>
  <c r="P54" i="1"/>
  <c r="AV54" i="1"/>
  <c r="J54" i="1"/>
  <c r="K54" i="1"/>
  <c r="L54" i="1"/>
  <c r="AI54" i="1"/>
  <c r="AK54" i="1"/>
  <c r="AL54" i="1"/>
  <c r="AN54" i="1"/>
  <c r="AG54" i="1"/>
  <c r="Z54" i="1"/>
  <c r="AM54" i="1"/>
  <c r="V54" i="1"/>
  <c r="S54" i="1"/>
  <c r="AC54" i="1"/>
  <c r="AA54" i="1"/>
  <c r="AH54" i="1"/>
  <c r="BH54" i="1"/>
  <c r="BQ54" i="1"/>
  <c r="BL54" i="1"/>
  <c r="M54" i="1"/>
  <c r="R54" i="1"/>
  <c r="U54" i="1"/>
  <c r="BS54" i="1"/>
  <c r="W54" i="1"/>
  <c r="AP54" i="1"/>
  <c r="BI54" i="1"/>
  <c r="AW54" i="1"/>
  <c r="BB54" i="1"/>
  <c r="BK54" i="1"/>
  <c r="T54" i="1"/>
  <c r="BR54" i="1"/>
  <c r="H54" i="1"/>
  <c r="BT54" i="1"/>
  <c r="G54" i="1"/>
  <c r="N54" i="1"/>
  <c r="O54" i="1"/>
  <c r="B54" i="1"/>
  <c r="C54" i="1"/>
  <c r="D54" i="1"/>
  <c r="E54" i="1"/>
  <c r="F54" i="1"/>
  <c r="BU54" i="1"/>
  <c r="AS55" i="1"/>
  <c r="BD55" i="1"/>
  <c r="AO55" i="1"/>
  <c r="BC55" i="1"/>
  <c r="BG55" i="1"/>
  <c r="BF55" i="1"/>
  <c r="Q55" i="1"/>
  <c r="P55" i="1"/>
  <c r="AI55" i="1"/>
  <c r="AL55" i="1"/>
  <c r="AN55" i="1"/>
  <c r="AG55" i="1"/>
  <c r="Z55" i="1"/>
  <c r="AM55" i="1"/>
  <c r="V55" i="1"/>
  <c r="S55" i="1"/>
  <c r="AH55" i="1"/>
  <c r="BH55" i="1"/>
  <c r="M55" i="1"/>
  <c r="R55" i="1"/>
  <c r="U55" i="1"/>
  <c r="W55" i="1"/>
  <c r="AP55" i="1"/>
  <c r="T55" i="1"/>
  <c r="BR55" i="1"/>
  <c r="H55" i="1"/>
  <c r="BT55" i="1"/>
  <c r="G55" i="1"/>
  <c r="N55" i="1"/>
  <c r="O55" i="1"/>
  <c r="B55" i="1"/>
  <c r="C55" i="1"/>
  <c r="D55" i="1"/>
  <c r="E55" i="1"/>
  <c r="F55" i="1"/>
  <c r="BU55" i="1"/>
  <c r="AS60" i="1"/>
  <c r="AS99" i="1" s="1"/>
  <c r="BD60" i="1"/>
  <c r="BE60" i="1"/>
  <c r="AX60" i="1"/>
  <c r="AO60" i="1"/>
  <c r="BC60" i="1"/>
  <c r="BJ60" i="1"/>
  <c r="BG60" i="1"/>
  <c r="BG98" i="1" s="1"/>
  <c r="BF60" i="1"/>
  <c r="BF98" i="1" s="1"/>
  <c r="Q60" i="1"/>
  <c r="AY60" i="1"/>
  <c r="AR60" i="1"/>
  <c r="P60" i="1"/>
  <c r="AV60" i="1"/>
  <c r="J60" i="1"/>
  <c r="K60" i="1"/>
  <c r="K98" i="1" s="1"/>
  <c r="L60" i="1"/>
  <c r="L98" i="1" s="1"/>
  <c r="AI60" i="1"/>
  <c r="AK60" i="1"/>
  <c r="AL60" i="1"/>
  <c r="AN60" i="1"/>
  <c r="AG60" i="1"/>
  <c r="Z60" i="1"/>
  <c r="AM60" i="1"/>
  <c r="AM98" i="1" s="1"/>
  <c r="V60" i="1"/>
  <c r="V98" i="1" s="1"/>
  <c r="S60" i="1"/>
  <c r="AC60" i="1"/>
  <c r="AA60" i="1"/>
  <c r="AH60" i="1"/>
  <c r="BH60" i="1"/>
  <c r="BQ60" i="1"/>
  <c r="BL60" i="1"/>
  <c r="BL98" i="1" s="1"/>
  <c r="M60" i="1"/>
  <c r="M98" i="1" s="1"/>
  <c r="R60" i="1"/>
  <c r="U60" i="1"/>
  <c r="BS60" i="1"/>
  <c r="W60" i="1"/>
  <c r="AP60" i="1"/>
  <c r="BI60" i="1"/>
  <c r="AW60" i="1"/>
  <c r="BB60" i="1"/>
  <c r="BB98" i="1" s="1"/>
  <c r="BK60" i="1"/>
  <c r="T60" i="1"/>
  <c r="AO61" i="1"/>
  <c r="AR61" i="1"/>
  <c r="P61" i="1"/>
  <c r="AL61" i="1"/>
  <c r="AN61" i="1"/>
  <c r="AA61" i="1"/>
  <c r="AH61" i="1"/>
  <c r="BS61" i="1"/>
  <c r="W61" i="1"/>
  <c r="P64" i="1"/>
  <c r="BC65" i="1"/>
  <c r="BJ65" i="1"/>
  <c r="BG65" i="1"/>
  <c r="Q65" i="1"/>
  <c r="P65" i="1"/>
  <c r="J65" i="1"/>
  <c r="K65" i="1"/>
  <c r="AK65" i="1"/>
  <c r="AL65" i="1"/>
  <c r="Z65" i="1"/>
  <c r="AM65" i="1"/>
  <c r="V65" i="1"/>
  <c r="S65" i="1"/>
  <c r="AA65" i="1"/>
  <c r="AH65" i="1"/>
  <c r="BH65" i="1"/>
  <c r="BQ65" i="1"/>
  <c r="BL65" i="1"/>
  <c r="U65" i="1"/>
  <c r="BS65" i="1"/>
  <c r="W65" i="1"/>
  <c r="AP65" i="1"/>
  <c r="AW65" i="1"/>
  <c r="BB65" i="1"/>
  <c r="T65" i="1"/>
  <c r="BR65" i="1"/>
  <c r="AS66" i="1"/>
  <c r="AX66" i="1"/>
  <c r="BC66" i="1"/>
  <c r="BJ66" i="1"/>
  <c r="BG66" i="1"/>
  <c r="Q66" i="1"/>
  <c r="AR66" i="1"/>
  <c r="P66" i="1"/>
  <c r="J66" i="1"/>
  <c r="K66" i="1"/>
  <c r="AK66" i="1"/>
  <c r="AK64" i="1" s="1"/>
  <c r="AL66" i="1"/>
  <c r="AL64" i="1" s="1"/>
  <c r="AG66" i="1"/>
  <c r="Z66" i="1"/>
  <c r="AM66" i="1"/>
  <c r="V66" i="1"/>
  <c r="S66" i="1"/>
  <c r="AC66" i="1"/>
  <c r="AA66" i="1"/>
  <c r="AH66" i="1"/>
  <c r="AH64" i="1" s="1"/>
  <c r="BH66" i="1"/>
  <c r="BQ66" i="1"/>
  <c r="BL66" i="1"/>
  <c r="U66" i="1"/>
  <c r="BS66" i="1"/>
  <c r="W66" i="1"/>
  <c r="AP66" i="1"/>
  <c r="AW66" i="1"/>
  <c r="AW64" i="1" s="1"/>
  <c r="BB66" i="1"/>
  <c r="BK66" i="1"/>
  <c r="AS67" i="1"/>
  <c r="AO67" i="1"/>
  <c r="BC67" i="1"/>
  <c r="BJ67" i="1"/>
  <c r="BG67" i="1"/>
  <c r="Q67" i="1"/>
  <c r="P67" i="1"/>
  <c r="AK67" i="1"/>
  <c r="AL67" i="1"/>
  <c r="Z67" i="1"/>
  <c r="AM67" i="1"/>
  <c r="V67" i="1"/>
  <c r="S67" i="1"/>
  <c r="BH67" i="1"/>
  <c r="BQ67" i="1"/>
  <c r="BL67" i="1"/>
  <c r="U67" i="1"/>
  <c r="BS67" i="1"/>
  <c r="AW67" i="1"/>
  <c r="BB67" i="1"/>
  <c r="AS68" i="1"/>
  <c r="BD68" i="1"/>
  <c r="BE68" i="1"/>
  <c r="AX68" i="1"/>
  <c r="BO68" i="1"/>
  <c r="BP68" i="1"/>
  <c r="AO68" i="1"/>
  <c r="BC68" i="1"/>
  <c r="BJ68" i="1"/>
  <c r="BG68" i="1"/>
  <c r="BF68" i="1"/>
  <c r="Q68" i="1"/>
  <c r="AY68" i="1"/>
  <c r="AR68" i="1"/>
  <c r="P68" i="1"/>
  <c r="AV68" i="1"/>
  <c r="J68" i="1"/>
  <c r="K68" i="1"/>
  <c r="L68" i="1"/>
  <c r="AI68" i="1"/>
  <c r="AK68" i="1"/>
  <c r="AL68" i="1"/>
  <c r="AN68" i="1"/>
  <c r="AG68" i="1"/>
  <c r="Z68" i="1"/>
  <c r="AM68" i="1"/>
  <c r="V68" i="1"/>
  <c r="S68" i="1"/>
  <c r="AC68" i="1"/>
  <c r="AA68" i="1"/>
  <c r="AH68" i="1"/>
  <c r="BH68" i="1"/>
  <c r="BQ68" i="1"/>
  <c r="BL68" i="1"/>
  <c r="M68" i="1"/>
  <c r="R68" i="1"/>
  <c r="U68" i="1"/>
  <c r="BS68" i="1"/>
  <c r="W68" i="1"/>
  <c r="AP68" i="1"/>
  <c r="BI68" i="1"/>
  <c r="AW68" i="1"/>
  <c r="BB68" i="1"/>
  <c r="BK68" i="1"/>
  <c r="T68" i="1"/>
  <c r="BR68" i="1"/>
  <c r="H68" i="1"/>
  <c r="BT68" i="1"/>
  <c r="G68" i="1"/>
  <c r="N68" i="1"/>
  <c r="O68" i="1"/>
  <c r="B68" i="1"/>
  <c r="C68" i="1"/>
  <c r="D68" i="1"/>
  <c r="E68" i="1"/>
  <c r="F68" i="1"/>
  <c r="BU68" i="1"/>
  <c r="W69" i="1"/>
  <c r="AP69" i="1"/>
  <c r="BC73" i="1"/>
  <c r="BC101" i="1" s="1"/>
  <c r="BE75" i="1"/>
  <c r="AX75" i="1"/>
  <c r="BO75" i="1"/>
  <c r="BP75" i="1"/>
  <c r="AO75" i="1"/>
  <c r="BJ75" i="1"/>
  <c r="AY75" i="1"/>
  <c r="AV75" i="1"/>
  <c r="J75" i="1"/>
  <c r="K75" i="1"/>
  <c r="L75" i="1"/>
  <c r="AK75" i="1"/>
  <c r="AC75" i="1"/>
  <c r="AA75" i="1"/>
  <c r="AH75" i="1"/>
  <c r="BQ75" i="1"/>
  <c r="BL75" i="1"/>
  <c r="BS75" i="1"/>
  <c r="W75" i="1"/>
  <c r="AP75" i="1"/>
  <c r="AW75" i="1"/>
  <c r="BK75" i="1"/>
  <c r="AS77" i="1"/>
  <c r="BD77" i="1"/>
  <c r="BE77" i="1"/>
  <c r="BE81" i="1" s="1"/>
  <c r="AX77" i="1"/>
  <c r="AX81" i="1" s="1"/>
  <c r="BO77" i="1"/>
  <c r="BO81" i="1" s="1"/>
  <c r="BP77" i="1"/>
  <c r="BP81" i="1" s="1"/>
  <c r="AO77" i="1"/>
  <c r="AO81" i="1" s="1"/>
  <c r="BC77" i="1"/>
  <c r="BJ77" i="1"/>
  <c r="BJ81" i="1" s="1"/>
  <c r="BG77" i="1"/>
  <c r="BF77" i="1"/>
  <c r="Q77" i="1"/>
  <c r="AY77" i="1"/>
  <c r="AY81" i="1" s="1"/>
  <c r="AR77" i="1"/>
  <c r="P77" i="1"/>
  <c r="AV77" i="1"/>
  <c r="AV81" i="1" s="1"/>
  <c r="J77" i="1"/>
  <c r="J81" i="1" s="1"/>
  <c r="K77" i="1"/>
  <c r="K81" i="1" s="1"/>
  <c r="L77" i="1"/>
  <c r="L81" i="1" s="1"/>
  <c r="AI77" i="1"/>
  <c r="AI81" i="1" s="1"/>
  <c r="AK77" i="1"/>
  <c r="AK81" i="1" s="1"/>
  <c r="AL77" i="1"/>
  <c r="AN77" i="1"/>
  <c r="AG77" i="1"/>
  <c r="AG81" i="1" s="1"/>
  <c r="Z77" i="1"/>
  <c r="Z78" i="1" s="1"/>
  <c r="AM77" i="1"/>
  <c r="AM78" i="1" s="1"/>
  <c r="V77" i="1"/>
  <c r="V78" i="1" s="1"/>
  <c r="S77" i="1"/>
  <c r="S78" i="1" s="1"/>
  <c r="AC77" i="1"/>
  <c r="AC81" i="1" s="1"/>
  <c r="AA77" i="1"/>
  <c r="AA81" i="1" s="1"/>
  <c r="AH77" i="1"/>
  <c r="AH81" i="1" s="1"/>
  <c r="BH77" i="1"/>
  <c r="BH81" i="1" s="1"/>
  <c r="BQ77" i="1"/>
  <c r="BQ81" i="1" s="1"/>
  <c r="BL77" i="1"/>
  <c r="BL81" i="1" s="1"/>
  <c r="M77" i="1"/>
  <c r="R77" i="1"/>
  <c r="U77" i="1"/>
  <c r="BS77" i="1"/>
  <c r="BS81" i="1" s="1"/>
  <c r="W77" i="1"/>
  <c r="W81" i="1" s="1"/>
  <c r="AP77" i="1"/>
  <c r="AP81" i="1" s="1"/>
  <c r="BI77" i="1"/>
  <c r="AW77" i="1"/>
  <c r="AW81" i="1" s="1"/>
  <c r="BB77" i="1"/>
  <c r="BB81" i="1" s="1"/>
  <c r="BK77" i="1"/>
  <c r="BK81" i="1" s="1"/>
  <c r="T77" i="1"/>
  <c r="BR77" i="1"/>
  <c r="H77" i="1"/>
  <c r="BT77" i="1"/>
  <c r="G77" i="1"/>
  <c r="N77" i="1"/>
  <c r="N78" i="1" s="1"/>
  <c r="O77" i="1"/>
  <c r="B77" i="1"/>
  <c r="C77" i="1"/>
  <c r="D77" i="1"/>
  <c r="E77" i="1"/>
  <c r="F77" i="1"/>
  <c r="BU77" i="1"/>
  <c r="AS83" i="1"/>
  <c r="AS61" i="1" s="1"/>
  <c r="BD83" i="1"/>
  <c r="BD61" i="1" s="1"/>
  <c r="BE83" i="1"/>
  <c r="BE61" i="1" s="1"/>
  <c r="AX83" i="1"/>
  <c r="AX61" i="1" s="1"/>
  <c r="BO83" i="1"/>
  <c r="BP83" i="1"/>
  <c r="AO83" i="1"/>
  <c r="BC83" i="1"/>
  <c r="BC61" i="1" s="1"/>
  <c r="BJ83" i="1"/>
  <c r="BJ61" i="1" s="1"/>
  <c r="BG83" i="1"/>
  <c r="BG61" i="1" s="1"/>
  <c r="BF83" i="1"/>
  <c r="BF61" i="1" s="1"/>
  <c r="Q83" i="1"/>
  <c r="Q61" i="1" s="1"/>
  <c r="AY83" i="1"/>
  <c r="AY61" i="1" s="1"/>
  <c r="AR83" i="1"/>
  <c r="P83" i="1"/>
  <c r="AV83" i="1"/>
  <c r="AV61" i="1" s="1"/>
  <c r="J83" i="1"/>
  <c r="J61" i="1" s="1"/>
  <c r="K83" i="1"/>
  <c r="K61" i="1" s="1"/>
  <c r="L83" i="1"/>
  <c r="L61" i="1" s="1"/>
  <c r="AI83" i="1"/>
  <c r="AI61" i="1" s="1"/>
  <c r="AK83" i="1"/>
  <c r="AK61" i="1" s="1"/>
  <c r="AL83" i="1"/>
  <c r="AN83" i="1"/>
  <c r="AG83" i="1"/>
  <c r="AG61" i="1" s="1"/>
  <c r="Z83" i="1"/>
  <c r="Z61" i="1" s="1"/>
  <c r="AM83" i="1"/>
  <c r="AM61" i="1" s="1"/>
  <c r="V83" i="1"/>
  <c r="V61" i="1" s="1"/>
  <c r="S83" i="1"/>
  <c r="S61" i="1" s="1"/>
  <c r="AC83" i="1"/>
  <c r="AC61" i="1" s="1"/>
  <c r="AA83" i="1"/>
  <c r="AH83" i="1"/>
  <c r="BH83" i="1"/>
  <c r="BH61" i="1" s="1"/>
  <c r="BQ83" i="1"/>
  <c r="BQ61" i="1" s="1"/>
  <c r="BL83" i="1"/>
  <c r="BL61" i="1" s="1"/>
  <c r="M83" i="1"/>
  <c r="M61" i="1" s="1"/>
  <c r="R83" i="1"/>
  <c r="R61" i="1" s="1"/>
  <c r="R62" i="1" s="1"/>
  <c r="U83" i="1"/>
  <c r="U61" i="1" s="1"/>
  <c r="BS83" i="1"/>
  <c r="W83" i="1"/>
  <c r="AP83" i="1"/>
  <c r="AP61" i="1" s="1"/>
  <c r="BI83" i="1"/>
  <c r="BI61" i="1" s="1"/>
  <c r="AW83" i="1"/>
  <c r="AW61" i="1" s="1"/>
  <c r="BB83" i="1"/>
  <c r="BB61" i="1" s="1"/>
  <c r="BK83" i="1"/>
  <c r="BK61" i="1" s="1"/>
  <c r="T83" i="1"/>
  <c r="T61" i="1" s="1"/>
  <c r="BR83" i="1"/>
  <c r="H83" i="1"/>
  <c r="BT83" i="1"/>
  <c r="G83" i="1"/>
  <c r="N83" i="1"/>
  <c r="O83" i="1"/>
  <c r="B83" i="1"/>
  <c r="C83" i="1"/>
  <c r="D83" i="1"/>
  <c r="E83" i="1"/>
  <c r="F83" i="1"/>
  <c r="BU83" i="1"/>
  <c r="BO84" i="1"/>
  <c r="BP84" i="1"/>
  <c r="BR84" i="1"/>
  <c r="BT84" i="1"/>
  <c r="BT57" i="1" s="1"/>
  <c r="G84" i="1"/>
  <c r="G57" i="1" s="1"/>
  <c r="N84" i="1"/>
  <c r="O84" i="1"/>
  <c r="B84" i="1"/>
  <c r="C84" i="1"/>
  <c r="D84" i="1"/>
  <c r="E84" i="1"/>
  <c r="E57" i="1" s="1"/>
  <c r="F84" i="1"/>
  <c r="F57" i="1" s="1"/>
  <c r="BO85" i="1"/>
  <c r="BP85" i="1"/>
  <c r="BQ85" i="1"/>
  <c r="BI85" i="1"/>
  <c r="BR85" i="1"/>
  <c r="H85" i="1"/>
  <c r="G85" i="1"/>
  <c r="C85" i="1"/>
  <c r="D85" i="1"/>
  <c r="E85" i="1"/>
  <c r="BU85" i="1"/>
  <c r="AS86" i="1"/>
  <c r="BD86" i="1"/>
  <c r="BE86" i="1"/>
  <c r="AX86" i="1"/>
  <c r="BO86" i="1"/>
  <c r="BP86" i="1"/>
  <c r="AO86" i="1"/>
  <c r="BC86" i="1"/>
  <c r="BJ86" i="1"/>
  <c r="BG86" i="1"/>
  <c r="BF86" i="1"/>
  <c r="Q86" i="1"/>
  <c r="AY86" i="1"/>
  <c r="AR86" i="1"/>
  <c r="P86" i="1"/>
  <c r="AV86" i="1"/>
  <c r="J86" i="1"/>
  <c r="K86" i="1"/>
  <c r="L86" i="1"/>
  <c r="AI86" i="1"/>
  <c r="AK86" i="1"/>
  <c r="AL86" i="1"/>
  <c r="AN86" i="1"/>
  <c r="AG86" i="1"/>
  <c r="Z86" i="1"/>
  <c r="AM86" i="1"/>
  <c r="V86" i="1"/>
  <c r="S86" i="1"/>
  <c r="AC86" i="1"/>
  <c r="AA86" i="1"/>
  <c r="AH86" i="1"/>
  <c r="BH86" i="1"/>
  <c r="BQ86" i="1"/>
  <c r="BL86" i="1"/>
  <c r="M86" i="1"/>
  <c r="R86" i="1"/>
  <c r="U86" i="1"/>
  <c r="BS86" i="1"/>
  <c r="W86" i="1"/>
  <c r="AP86" i="1"/>
  <c r="BI86" i="1"/>
  <c r="AW86" i="1"/>
  <c r="BB86" i="1"/>
  <c r="BK86" i="1"/>
  <c r="T86" i="1"/>
  <c r="BR86" i="1"/>
  <c r="H86" i="1"/>
  <c r="BT86" i="1"/>
  <c r="G86" i="1"/>
  <c r="N86" i="1"/>
  <c r="O86" i="1"/>
  <c r="B86" i="1"/>
  <c r="C86" i="1"/>
  <c r="D86" i="1"/>
  <c r="E86" i="1"/>
  <c r="F86" i="1"/>
  <c r="BU86" i="1"/>
  <c r="AS96" i="1"/>
  <c r="BD96" i="1"/>
  <c r="BE96" i="1"/>
  <c r="AX96" i="1"/>
  <c r="BO96" i="1"/>
  <c r="BP96" i="1"/>
  <c r="AO96" i="1"/>
  <c r="BC96" i="1"/>
  <c r="BJ96" i="1"/>
  <c r="BG96" i="1"/>
  <c r="BF96" i="1"/>
  <c r="Q96" i="1"/>
  <c r="AY96" i="1"/>
  <c r="AR96" i="1"/>
  <c r="P96" i="1"/>
  <c r="AV96" i="1"/>
  <c r="J96" i="1"/>
  <c r="K96" i="1"/>
  <c r="L96" i="1"/>
  <c r="AI96" i="1"/>
  <c r="AK96" i="1"/>
  <c r="AL96" i="1"/>
  <c r="AN96" i="1"/>
  <c r="AG96" i="1"/>
  <c r="Z96" i="1"/>
  <c r="AM96" i="1"/>
  <c r="V96" i="1"/>
  <c r="V129" i="1" s="1"/>
  <c r="S96" i="1"/>
  <c r="AC96" i="1"/>
  <c r="AA96" i="1"/>
  <c r="AH96" i="1"/>
  <c r="BH96" i="1"/>
  <c r="BQ96" i="1"/>
  <c r="BL96" i="1"/>
  <c r="M96" i="1"/>
  <c r="R96" i="1"/>
  <c r="U96" i="1"/>
  <c r="BS96" i="1"/>
  <c r="W96" i="1"/>
  <c r="AP96" i="1"/>
  <c r="BI96" i="1"/>
  <c r="AW96" i="1"/>
  <c r="BB96" i="1"/>
  <c r="BK96" i="1"/>
  <c r="T96" i="1"/>
  <c r="BR96" i="1"/>
  <c r="H96" i="1"/>
  <c r="BT96" i="1"/>
  <c r="G96" i="1"/>
  <c r="N96" i="1"/>
  <c r="O96" i="1"/>
  <c r="B96" i="1"/>
  <c r="C96" i="1"/>
  <c r="D96" i="1"/>
  <c r="E96" i="1"/>
  <c r="F96" i="1"/>
  <c r="BU96" i="1"/>
  <c r="AS97" i="1"/>
  <c r="BD97" i="1"/>
  <c r="BD85" i="1" s="1"/>
  <c r="BE97" i="1"/>
  <c r="BE85" i="1" s="1"/>
  <c r="AX97" i="1"/>
  <c r="AX85" i="1" s="1"/>
  <c r="AO97" i="1"/>
  <c r="BC97" i="1"/>
  <c r="BC85" i="1" s="1"/>
  <c r="BJ97" i="1"/>
  <c r="BJ85" i="1" s="1"/>
  <c r="BG97" i="1"/>
  <c r="BG85" i="1" s="1"/>
  <c r="BF97" i="1"/>
  <c r="BF85" i="1" s="1"/>
  <c r="Q97" i="1"/>
  <c r="Q85" i="1" s="1"/>
  <c r="AY97" i="1"/>
  <c r="AY85" i="1" s="1"/>
  <c r="AR97" i="1"/>
  <c r="AR85" i="1" s="1"/>
  <c r="P97" i="1"/>
  <c r="P85" i="1" s="1"/>
  <c r="AV97" i="1"/>
  <c r="AV85" i="1" s="1"/>
  <c r="J97" i="1"/>
  <c r="K97" i="1"/>
  <c r="L97" i="1"/>
  <c r="AI97" i="1"/>
  <c r="AI85" i="1" s="1"/>
  <c r="AK97" i="1"/>
  <c r="AK85" i="1" s="1"/>
  <c r="AL97" i="1"/>
  <c r="AL85" i="1" s="1"/>
  <c r="AN97" i="1"/>
  <c r="AN85" i="1" s="1"/>
  <c r="AG97" i="1"/>
  <c r="AG85" i="1" s="1"/>
  <c r="Z97" i="1"/>
  <c r="Z85" i="1" s="1"/>
  <c r="AM97" i="1"/>
  <c r="AM85" i="1" s="1"/>
  <c r="V97" i="1"/>
  <c r="V85" i="1" s="1"/>
  <c r="S97" i="1"/>
  <c r="S85" i="1" s="1"/>
  <c r="AC97" i="1"/>
  <c r="AC85" i="1" s="1"/>
  <c r="AA97" i="1"/>
  <c r="AA85" i="1" s="1"/>
  <c r="AH97" i="1"/>
  <c r="AH85" i="1" s="1"/>
  <c r="BH97" i="1"/>
  <c r="BH85" i="1" s="1"/>
  <c r="BQ97" i="1"/>
  <c r="BL97" i="1"/>
  <c r="BL85" i="1" s="1"/>
  <c r="M97" i="1"/>
  <c r="M85" i="1" s="1"/>
  <c r="R97" i="1"/>
  <c r="R85" i="1" s="1"/>
  <c r="U97" i="1"/>
  <c r="U85" i="1" s="1"/>
  <c r="BS97" i="1"/>
  <c r="BS85" i="1" s="1"/>
  <c r="W97" i="1"/>
  <c r="W85" i="1" s="1"/>
  <c r="AP97" i="1"/>
  <c r="AP85" i="1" s="1"/>
  <c r="BI97" i="1"/>
  <c r="AW97" i="1"/>
  <c r="AW85" i="1" s="1"/>
  <c r="BB97" i="1"/>
  <c r="BB85" i="1" s="1"/>
  <c r="BK97" i="1"/>
  <c r="BK85" i="1" s="1"/>
  <c r="T97" i="1"/>
  <c r="AS98" i="1"/>
  <c r="BD98" i="1"/>
  <c r="BE98" i="1"/>
  <c r="AX98" i="1"/>
  <c r="BO98" i="1"/>
  <c r="BP98" i="1"/>
  <c r="AO98" i="1"/>
  <c r="BC98" i="1"/>
  <c r="BJ98" i="1"/>
  <c r="Q98" i="1"/>
  <c r="AY98" i="1"/>
  <c r="AR98" i="1"/>
  <c r="P98" i="1"/>
  <c r="AV98" i="1"/>
  <c r="J98" i="1"/>
  <c r="AI98" i="1"/>
  <c r="AK98" i="1"/>
  <c r="AL98" i="1"/>
  <c r="AN98" i="1"/>
  <c r="AG98" i="1"/>
  <c r="Z98" i="1"/>
  <c r="S98" i="1"/>
  <c r="AC98" i="1"/>
  <c r="AA98" i="1"/>
  <c r="AH98" i="1"/>
  <c r="BH98" i="1"/>
  <c r="BQ98" i="1"/>
  <c r="R98" i="1"/>
  <c r="U98" i="1"/>
  <c r="BS98" i="1"/>
  <c r="W98" i="1"/>
  <c r="AP98" i="1"/>
  <c r="BI98" i="1"/>
  <c r="BK98" i="1"/>
  <c r="T98" i="1"/>
  <c r="BR98" i="1"/>
  <c r="H98" i="1"/>
  <c r="BT98" i="1"/>
  <c r="G98" i="1"/>
  <c r="N98" i="1"/>
  <c r="O98" i="1"/>
  <c r="B98" i="1"/>
  <c r="C98" i="1"/>
  <c r="D98" i="1"/>
  <c r="E98" i="1"/>
  <c r="F98" i="1"/>
  <c r="BU98" i="1"/>
  <c r="AX99" i="1"/>
  <c r="BC99" i="1"/>
  <c r="BJ99" i="1"/>
  <c r="BG99" i="1"/>
  <c r="AR99" i="1"/>
  <c r="P99" i="1"/>
  <c r="J99" i="1"/>
  <c r="AK99" i="1"/>
  <c r="AL99" i="1"/>
  <c r="AG99" i="1"/>
  <c r="Z99" i="1"/>
  <c r="AM99" i="1"/>
  <c r="V99" i="1"/>
  <c r="S99" i="1"/>
  <c r="AC99" i="1"/>
  <c r="AA99" i="1"/>
  <c r="AH99" i="1"/>
  <c r="BH99" i="1"/>
  <c r="BQ99" i="1"/>
  <c r="BL99" i="1"/>
  <c r="U99" i="1"/>
  <c r="BS99" i="1"/>
  <c r="W99" i="1"/>
  <c r="AP99" i="1"/>
  <c r="AW99" i="1"/>
  <c r="BB99" i="1"/>
  <c r="BK99" i="1"/>
  <c r="BJ100" i="1"/>
  <c r="Q100" i="1"/>
  <c r="AL100" i="1"/>
  <c r="K118" i="1"/>
  <c r="L118" i="1"/>
  <c r="M118" i="1"/>
  <c r="Q118" i="1"/>
  <c r="T118" i="1"/>
  <c r="U118" i="1"/>
  <c r="V118" i="1"/>
  <c r="W118" i="1"/>
  <c r="Z118" i="1"/>
  <c r="AA118" i="1"/>
  <c r="AC118" i="1"/>
  <c r="AF118" i="1"/>
  <c r="AG118" i="1"/>
  <c r="AI118" i="1"/>
  <c r="AK118" i="1"/>
  <c r="AM118" i="1"/>
  <c r="AN118" i="1"/>
  <c r="AO118" i="1"/>
  <c r="AP118" i="1"/>
  <c r="AR118" i="1"/>
  <c r="AS118" i="1"/>
  <c r="AV118" i="1"/>
  <c r="AW118" i="1"/>
  <c r="AX118" i="1"/>
  <c r="AY118" i="1"/>
  <c r="BB118" i="1"/>
  <c r="BD118" i="1"/>
  <c r="BG118" i="1"/>
  <c r="BH118" i="1"/>
  <c r="BJ118" i="1"/>
  <c r="AC128" i="1"/>
  <c r="AM128" i="1"/>
  <c r="AZ128" i="1"/>
  <c r="BC128" i="1"/>
  <c r="AQ65" i="1"/>
  <c r="AZ65" i="1"/>
  <c r="AE65" i="1"/>
  <c r="Y65" i="1"/>
  <c r="AF65" i="1"/>
  <c r="I65" i="1"/>
  <c r="S87" i="1" l="1"/>
  <c r="S88" i="1" s="1"/>
  <c r="S89" i="1" s="1"/>
  <c r="S81" i="1"/>
  <c r="N87" i="1"/>
  <c r="N88" i="1" s="1"/>
  <c r="N89" i="1" s="1"/>
  <c r="AG129" i="1"/>
  <c r="V87" i="1"/>
  <c r="V63" i="1" s="1"/>
  <c r="W78" i="1"/>
  <c r="W87" i="1" s="1"/>
  <c r="W88" i="1" s="1"/>
  <c r="W89" i="1" s="1"/>
  <c r="AO78" i="1"/>
  <c r="AO87" i="1" s="1"/>
  <c r="AO88" i="1" s="1"/>
  <c r="AO89" i="1" s="1"/>
  <c r="BM94" i="1"/>
  <c r="AM87" i="1"/>
  <c r="Z87" i="1"/>
  <c r="Z63" i="1" s="1"/>
  <c r="D57" i="1"/>
  <c r="D56" i="1" s="1"/>
  <c r="BM87" i="1"/>
  <c r="BM88" i="1" s="1"/>
  <c r="BM89" i="1" s="1"/>
  <c r="BM90" i="1"/>
  <c r="BM91" i="1" s="1"/>
  <c r="AH78" i="1"/>
  <c r="BM71" i="1"/>
  <c r="BM74" i="1" s="1"/>
  <c r="BM79" i="1" s="1"/>
  <c r="BQ100" i="1"/>
  <c r="H78" i="1"/>
  <c r="AK63" i="1"/>
  <c r="BT69" i="1"/>
  <c r="W64" i="1"/>
  <c r="S62" i="1"/>
  <c r="S93" i="1"/>
  <c r="K63" i="1"/>
  <c r="AE118" i="1" s="1"/>
  <c r="AO62" i="1"/>
  <c r="BJ78" i="1"/>
  <c r="BJ64" i="1"/>
  <c r="AV69" i="1"/>
  <c r="AC63" i="1"/>
  <c r="AC64" i="1"/>
  <c r="BR63" i="1"/>
  <c r="BI118" i="1" s="1"/>
  <c r="BR64" i="1"/>
  <c r="BR57" i="1" s="1"/>
  <c r="BI78" i="1"/>
  <c r="AP73" i="1"/>
  <c r="BB63" i="1"/>
  <c r="BD78" i="1"/>
  <c r="AK129" i="1"/>
  <c r="AG69" i="1"/>
  <c r="AG73" i="1" s="1"/>
  <c r="BE84" i="1"/>
  <c r="K64" i="1"/>
  <c r="AL62" i="1"/>
  <c r="BQ69" i="1"/>
  <c r="G56" i="1"/>
  <c r="AH58" i="1"/>
  <c r="AH59" i="1" s="1"/>
  <c r="AH84" i="1" s="1"/>
  <c r="AH57" i="1" s="1"/>
  <c r="AH76" i="1" s="1"/>
  <c r="BH73" i="1"/>
  <c r="U63" i="1"/>
  <c r="AZ118" i="1" s="1"/>
  <c r="AW63" i="1"/>
  <c r="BE118" i="1" s="1"/>
  <c r="BD69" i="1"/>
  <c r="AR78" i="1"/>
  <c r="BP78" i="1"/>
  <c r="K99" i="1"/>
  <c r="BD62" i="1"/>
  <c r="AN58" i="1"/>
  <c r="AN59" i="1" s="1"/>
  <c r="BC69" i="1"/>
  <c r="U64" i="1"/>
  <c r="V64" i="1"/>
  <c r="Z69" i="1"/>
  <c r="AW98" i="1"/>
  <c r="E56" i="1"/>
  <c r="BL64" i="1"/>
  <c r="AM64" i="1"/>
  <c r="H58" i="1"/>
  <c r="H59" i="1" s="1"/>
  <c r="H84" i="1" s="1"/>
  <c r="H57" i="1" s="1"/>
  <c r="H56" i="1" s="1"/>
  <c r="W58" i="1"/>
  <c r="W59" i="1" s="1"/>
  <c r="W84" i="1" s="1"/>
  <c r="W57" i="1" s="1"/>
  <c r="W76" i="1" s="1"/>
  <c r="BH69" i="1"/>
  <c r="BQ64" i="1"/>
  <c r="BQ55" i="1"/>
  <c r="BQ62" i="1" s="1"/>
  <c r="BQ78" i="1"/>
  <c r="BB64" i="1"/>
  <c r="BG64" i="1"/>
  <c r="J64" i="1"/>
  <c r="C57" i="1"/>
  <c r="B57" i="1"/>
  <c r="B56" i="1" s="1"/>
  <c r="O78" i="1"/>
  <c r="M78" i="1"/>
  <c r="BF78" i="1"/>
  <c r="AX78" i="1"/>
  <c r="O57" i="1"/>
  <c r="BF57" i="1"/>
  <c r="BF56" i="1" s="1"/>
  <c r="BN55" i="1"/>
  <c r="BM113" i="2"/>
  <c r="BM105" i="2"/>
  <c r="BM80" i="2"/>
  <c r="BM131" i="2" s="1"/>
  <c r="K104" i="2"/>
  <c r="K106" i="2" s="1"/>
  <c r="K107" i="2" s="1"/>
  <c r="K109" i="2" s="1"/>
  <c r="K110" i="2" s="1"/>
  <c r="K79" i="2"/>
  <c r="BG113" i="2"/>
  <c r="BG105" i="2"/>
  <c r="BG80" i="2"/>
  <c r="BG131" i="2" s="1"/>
  <c r="AC113" i="2"/>
  <c r="AC114" i="2" s="1"/>
  <c r="AC105" i="2"/>
  <c r="AC80" i="2"/>
  <c r="AC131" i="2" s="1"/>
  <c r="E113" i="2"/>
  <c r="E114" i="2" s="1"/>
  <c r="E105" i="2"/>
  <c r="E80" i="2"/>
  <c r="E131" i="2" s="1"/>
  <c r="BK113" i="2"/>
  <c r="BK105" i="2"/>
  <c r="BK80" i="2"/>
  <c r="BK131" i="2" s="1"/>
  <c r="AH113" i="2"/>
  <c r="AH114" i="2" s="1"/>
  <c r="AH80" i="2"/>
  <c r="AH131" i="2" s="1"/>
  <c r="V113" i="2"/>
  <c r="V105" i="2"/>
  <c r="V80" i="2"/>
  <c r="V131" i="2" s="1"/>
  <c r="N113" i="2"/>
  <c r="N114" i="2" s="1"/>
  <c r="N105" i="2"/>
  <c r="N80" i="2"/>
  <c r="N131" i="2" s="1"/>
  <c r="J113" i="2"/>
  <c r="J105" i="2"/>
  <c r="J80" i="2"/>
  <c r="J131" i="2" s="1"/>
  <c r="AV113" i="2"/>
  <c r="AV114" i="2" s="1"/>
  <c r="AV105" i="2"/>
  <c r="AV80" i="2"/>
  <c r="AV131" i="2" s="1"/>
  <c r="AX113" i="2"/>
  <c r="AX80" i="2"/>
  <c r="AX131" i="2" s="1"/>
  <c r="T113" i="2"/>
  <c r="T105" i="2"/>
  <c r="T80" i="2"/>
  <c r="T131" i="2" s="1"/>
  <c r="P113" i="2"/>
  <c r="P114" i="2" s="1"/>
  <c r="P105" i="2"/>
  <c r="P80" i="2"/>
  <c r="P131" i="2" s="1"/>
  <c r="B113" i="2"/>
  <c r="B114" i="2" s="1"/>
  <c r="B105" i="2"/>
  <c r="B80" i="2"/>
  <c r="B131" i="2" s="1"/>
  <c r="AU113" i="2"/>
  <c r="AU105" i="2"/>
  <c r="AU80" i="2"/>
  <c r="AU131" i="2" s="1"/>
  <c r="F113" i="2"/>
  <c r="F114" i="2" s="1"/>
  <c r="F105" i="2"/>
  <c r="F80" i="2"/>
  <c r="F131" i="2" s="1"/>
  <c r="M113" i="2"/>
  <c r="M114" i="2" s="1"/>
  <c r="M105" i="2"/>
  <c r="M80" i="2"/>
  <c r="M131" i="2" s="1"/>
  <c r="U113" i="2"/>
  <c r="U105" i="2"/>
  <c r="U80" i="2"/>
  <c r="U131" i="2" s="1"/>
  <c r="AD113" i="2"/>
  <c r="AD105" i="2"/>
  <c r="AD80" i="2"/>
  <c r="AD131" i="2" s="1"/>
  <c r="BO113" i="2"/>
  <c r="BO105" i="2"/>
  <c r="BO80" i="2"/>
  <c r="BO131" i="2" s="1"/>
  <c r="BL113" i="2"/>
  <c r="BL105" i="2"/>
  <c r="BL80" i="2"/>
  <c r="BL131" i="2" s="1"/>
  <c r="AY113" i="2"/>
  <c r="AY105" i="2"/>
  <c r="AY80" i="2"/>
  <c r="AY131" i="2" s="1"/>
  <c r="AE104" i="2"/>
  <c r="AE106" i="2" s="1"/>
  <c r="AE107" i="2" s="1"/>
  <c r="AE109" i="2" s="1"/>
  <c r="AE110" i="2" s="1"/>
  <c r="AE111" i="2" s="1"/>
  <c r="AE79" i="2"/>
  <c r="W104" i="2"/>
  <c r="W106" i="2" s="1"/>
  <c r="W107" i="2" s="1"/>
  <c r="W109" i="2" s="1"/>
  <c r="W110" i="2" s="1"/>
  <c r="W79" i="2"/>
  <c r="H113" i="2"/>
  <c r="H114" i="2" s="1"/>
  <c r="H80" i="2"/>
  <c r="H131" i="2" s="1"/>
  <c r="BB113" i="2"/>
  <c r="BB114" i="2" s="1"/>
  <c r="BB105" i="2"/>
  <c r="BB80" i="2"/>
  <c r="BB131" i="2" s="1"/>
  <c r="BD113" i="2"/>
  <c r="BD105" i="2"/>
  <c r="BD80" i="2"/>
  <c r="BD131" i="2" s="1"/>
  <c r="BF113" i="2"/>
  <c r="BF105" i="2"/>
  <c r="BF80" i="2"/>
  <c r="BF131" i="2" s="1"/>
  <c r="Y113" i="2"/>
  <c r="Y105" i="2"/>
  <c r="Y80" i="2"/>
  <c r="Y131" i="2" s="1"/>
  <c r="AZ113" i="2"/>
  <c r="AZ114" i="2" s="1"/>
  <c r="AZ105" i="2"/>
  <c r="AZ80" i="2"/>
  <c r="AZ131" i="2" s="1"/>
  <c r="S113" i="2"/>
  <c r="S114" i="2" s="1"/>
  <c r="S105" i="2"/>
  <c r="S80" i="2"/>
  <c r="S131" i="2" s="1"/>
  <c r="O113" i="2"/>
  <c r="O114" i="2" s="1"/>
  <c r="O105" i="2"/>
  <c r="O80" i="2"/>
  <c r="O131" i="2" s="1"/>
  <c r="BC113" i="2"/>
  <c r="BC105" i="2"/>
  <c r="BC80" i="2"/>
  <c r="BC131" i="2" s="1"/>
  <c r="BE104" i="2"/>
  <c r="BE106" i="2" s="1"/>
  <c r="BE107" i="2" s="1"/>
  <c r="BE109" i="2" s="1"/>
  <c r="BE110" i="2" s="1"/>
  <c r="BE79" i="2"/>
  <c r="BI113" i="2"/>
  <c r="BI105" i="2"/>
  <c r="BI80" i="2"/>
  <c r="BI131" i="2" s="1"/>
  <c r="AF113" i="2"/>
  <c r="AF105" i="2"/>
  <c r="AF80" i="2"/>
  <c r="AF131" i="2" s="1"/>
  <c r="Z104" i="2"/>
  <c r="Z106" i="2" s="1"/>
  <c r="Z107" i="2" s="1"/>
  <c r="Z109" i="2" s="1"/>
  <c r="Z110" i="2" s="1"/>
  <c r="Z79" i="2"/>
  <c r="AB113" i="2"/>
  <c r="AB114" i="2" s="1"/>
  <c r="AB105" i="2"/>
  <c r="AB80" i="2"/>
  <c r="AB131" i="2" s="1"/>
  <c r="AA113" i="2"/>
  <c r="AA114" i="2" s="1"/>
  <c r="AA105" i="2"/>
  <c r="AA80" i="2"/>
  <c r="AA131" i="2" s="1"/>
  <c r="L113" i="2"/>
  <c r="L114" i="2" s="1"/>
  <c r="L105" i="2"/>
  <c r="L80" i="2"/>
  <c r="L131" i="2" s="1"/>
  <c r="BA113" i="2"/>
  <c r="BA114" i="2" s="1"/>
  <c r="BA105" i="2"/>
  <c r="BA80" i="2"/>
  <c r="BA131" i="2" s="1"/>
  <c r="AS113" i="2"/>
  <c r="AS105" i="2"/>
  <c r="AS80" i="2"/>
  <c r="AS131" i="2" s="1"/>
  <c r="AX114" i="2"/>
  <c r="Q113" i="2"/>
  <c r="Q114" i="2" s="1"/>
  <c r="Q105" i="2"/>
  <c r="Q80" i="2"/>
  <c r="Q131" i="2" s="1"/>
  <c r="X113" i="2"/>
  <c r="X105" i="2"/>
  <c r="X80" i="2"/>
  <c r="X131" i="2" s="1"/>
  <c r="AG113" i="2"/>
  <c r="AG105" i="2"/>
  <c r="AG80" i="2"/>
  <c r="AG131" i="2" s="1"/>
  <c r="BJ113" i="2"/>
  <c r="BJ105" i="2"/>
  <c r="BJ80" i="2"/>
  <c r="BJ131" i="2" s="1"/>
  <c r="AT113" i="2"/>
  <c r="AT105" i="2"/>
  <c r="AT80" i="2"/>
  <c r="AT131" i="2" s="1"/>
  <c r="C104" i="2"/>
  <c r="C106" i="2" s="1"/>
  <c r="C107" i="2" s="1"/>
  <c r="C109" i="2" s="1"/>
  <c r="C110" i="2" s="1"/>
  <c r="C79" i="2"/>
  <c r="R104" i="2"/>
  <c r="R106" i="2" s="1"/>
  <c r="R107" i="2" s="1"/>
  <c r="R109" i="2" s="1"/>
  <c r="R110" i="2" s="1"/>
  <c r="R111" i="2" s="1"/>
  <c r="R79" i="2"/>
  <c r="BH113" i="2"/>
  <c r="BH105" i="2"/>
  <c r="BH80" i="2"/>
  <c r="BH131" i="2" s="1"/>
  <c r="BN113" i="2"/>
  <c r="BN105" i="2"/>
  <c r="BN80" i="2"/>
  <c r="BN131" i="2" s="1"/>
  <c r="F78" i="1"/>
  <c r="BT78" i="1"/>
  <c r="AP78" i="1"/>
  <c r="BH78" i="1"/>
  <c r="AG78" i="1"/>
  <c r="AV78" i="1"/>
  <c r="BC78" i="1"/>
  <c r="AS78" i="1"/>
  <c r="N57" i="1"/>
  <c r="AM62" i="1"/>
  <c r="BG62" i="1"/>
  <c r="D125" i="1"/>
  <c r="AT83" i="1"/>
  <c r="AT61" i="1" s="1"/>
  <c r="AQ83" i="1"/>
  <c r="AZ83" i="1"/>
  <c r="BA83" i="1"/>
  <c r="BA61" i="1" s="1"/>
  <c r="AE83" i="1"/>
  <c r="AE61" i="1" s="1"/>
  <c r="Y83" i="1"/>
  <c r="AF83" i="1"/>
  <c r="Y85" i="1"/>
  <c r="AF85" i="1"/>
  <c r="AT86" i="1"/>
  <c r="AQ86" i="1"/>
  <c r="AZ86" i="1"/>
  <c r="BA86" i="1"/>
  <c r="AE86" i="1"/>
  <c r="AF86" i="1"/>
  <c r="I86" i="1"/>
  <c r="I83" i="1"/>
  <c r="AT54" i="1"/>
  <c r="AQ54" i="1"/>
  <c r="AZ54" i="1"/>
  <c r="BA54" i="1"/>
  <c r="AE54" i="1"/>
  <c r="Y54" i="1"/>
  <c r="AF54" i="1"/>
  <c r="AQ55" i="1"/>
  <c r="Y55" i="1"/>
  <c r="AT60" i="1"/>
  <c r="AQ60" i="1"/>
  <c r="AZ60" i="1"/>
  <c r="BA60" i="1"/>
  <c r="AE60" i="1"/>
  <c r="Y60" i="1"/>
  <c r="Y98" i="1" s="1"/>
  <c r="AF60" i="1"/>
  <c r="AF99" i="1" s="1"/>
  <c r="AQ61" i="1"/>
  <c r="AZ61" i="1"/>
  <c r="Y61" i="1"/>
  <c r="AF61" i="1"/>
  <c r="AZ64" i="1"/>
  <c r="AT66" i="1"/>
  <c r="AQ66" i="1"/>
  <c r="AZ66" i="1"/>
  <c r="BA66" i="1"/>
  <c r="AE66" i="1"/>
  <c r="Y66" i="1"/>
  <c r="AF66" i="1"/>
  <c r="AQ67" i="1"/>
  <c r="AZ67" i="1"/>
  <c r="BA67" i="1"/>
  <c r="AE67" i="1"/>
  <c r="Y67" i="1"/>
  <c r="AF67" i="1"/>
  <c r="AT68" i="1"/>
  <c r="AQ68" i="1"/>
  <c r="AZ68" i="1"/>
  <c r="BA68" i="1"/>
  <c r="AE68" i="1"/>
  <c r="Y68" i="1"/>
  <c r="AF68" i="1"/>
  <c r="AT75" i="1"/>
  <c r="AQ75" i="1"/>
  <c r="AZ75" i="1"/>
  <c r="BA75" i="1"/>
  <c r="AE75" i="1"/>
  <c r="AF75" i="1"/>
  <c r="AT77" i="1"/>
  <c r="AT81" i="1" s="1"/>
  <c r="AQ77" i="1"/>
  <c r="AQ81" i="1" s="1"/>
  <c r="AZ77" i="1"/>
  <c r="AZ81" i="1" s="1"/>
  <c r="BA77" i="1"/>
  <c r="BA81" i="1" s="1"/>
  <c r="AE77" i="1"/>
  <c r="AE81" i="1" s="1"/>
  <c r="Y77" i="1"/>
  <c r="Y81" i="1" s="1"/>
  <c r="AF77" i="1"/>
  <c r="AT96" i="1"/>
  <c r="AQ96" i="1"/>
  <c r="AZ96" i="1"/>
  <c r="BA96" i="1"/>
  <c r="AE96" i="1"/>
  <c r="AC129" i="1" s="1"/>
  <c r="Y96" i="1"/>
  <c r="AF96" i="1"/>
  <c r="AT97" i="1"/>
  <c r="AT85" i="1" s="1"/>
  <c r="AQ97" i="1"/>
  <c r="AQ85" i="1" s="1"/>
  <c r="AZ97" i="1"/>
  <c r="AZ85" i="1" s="1"/>
  <c r="BA97" i="1"/>
  <c r="BA85" i="1" s="1"/>
  <c r="AE97" i="1"/>
  <c r="Y97" i="1"/>
  <c r="AF97" i="1"/>
  <c r="AT98" i="1"/>
  <c r="AQ98" i="1"/>
  <c r="AZ98" i="1"/>
  <c r="BA98" i="1"/>
  <c r="AE98" i="1"/>
  <c r="AT99" i="1"/>
  <c r="AQ99" i="1"/>
  <c r="AZ99" i="1"/>
  <c r="BA99" i="1"/>
  <c r="AE99" i="1"/>
  <c r="AN84" i="1" l="1"/>
  <c r="AN57" i="1" s="1"/>
  <c r="AN56" i="1" s="1"/>
  <c r="AN117" i="1"/>
  <c r="AO93" i="1"/>
  <c r="V88" i="1"/>
  <c r="V89" i="1" s="1"/>
  <c r="AH90" i="1"/>
  <c r="AH91" i="1" s="1"/>
  <c r="Z88" i="1"/>
  <c r="Z89" i="1" s="1"/>
  <c r="W92" i="1"/>
  <c r="BR56" i="1"/>
  <c r="O56" i="1"/>
  <c r="W56" i="1"/>
  <c r="W82" i="1"/>
  <c r="AR93" i="1"/>
  <c r="BI93" i="1"/>
  <c r="AH56" i="1"/>
  <c r="AH82" i="1"/>
  <c r="AX93" i="1"/>
  <c r="BJ93" i="1"/>
  <c r="BM80" i="1"/>
  <c r="C56" i="1"/>
  <c r="BF87" i="1"/>
  <c r="BF88" i="1" s="1"/>
  <c r="BF89" i="1" s="1"/>
  <c r="BQ87" i="1"/>
  <c r="AH93" i="1"/>
  <c r="AH87" i="1"/>
  <c r="AH88" i="1" s="1"/>
  <c r="AH89" i="1" s="1"/>
  <c r="AH62" i="1" s="1"/>
  <c r="AH92" i="1"/>
  <c r="M87" i="1"/>
  <c r="M88" i="1" s="1"/>
  <c r="M89" i="1" s="1"/>
  <c r="BD87" i="1"/>
  <c r="BD88" i="1" s="1"/>
  <c r="BD89" i="1" s="1"/>
  <c r="BD93" i="1"/>
  <c r="H92" i="1"/>
  <c r="H87" i="1"/>
  <c r="H88" i="1" s="1"/>
  <c r="H89" i="1" s="1"/>
  <c r="H90" i="1"/>
  <c r="H91" i="1" s="1"/>
  <c r="O87" i="1"/>
  <c r="O88" i="1" s="1"/>
  <c r="O89" i="1" s="1"/>
  <c r="O90" i="1"/>
  <c r="O91" i="1" s="1"/>
  <c r="AM63" i="1"/>
  <c r="AM88" i="1"/>
  <c r="AM89" i="1" s="1"/>
  <c r="AM93" i="1" s="1"/>
  <c r="AY55" i="1"/>
  <c r="AY57" i="1" s="1"/>
  <c r="AY76" i="1" s="1"/>
  <c r="I128" i="1"/>
  <c r="Y99" i="1"/>
  <c r="AF55" i="1"/>
  <c r="AC55" i="1"/>
  <c r="AC78" i="1"/>
  <c r="AQ128" i="1"/>
  <c r="AQ129" i="1"/>
  <c r="AP58" i="1"/>
  <c r="AP92" i="1" s="1"/>
  <c r="Q84" i="1"/>
  <c r="Q57" i="1" s="1"/>
  <c r="Q56" i="1" s="1"/>
  <c r="BI58" i="1"/>
  <c r="BI92" i="1" s="1"/>
  <c r="BF118" i="1"/>
  <c r="M62" i="1"/>
  <c r="M93" i="1"/>
  <c r="AQ118" i="1"/>
  <c r="AF78" i="1"/>
  <c r="BP55" i="1"/>
  <c r="BP57" i="1" s="1"/>
  <c r="BP76" i="1" s="1"/>
  <c r="W73" i="1"/>
  <c r="AH73" i="1"/>
  <c r="AI84" i="1"/>
  <c r="AI57" i="1" s="1"/>
  <c r="BD58" i="1"/>
  <c r="BD59" i="1" s="1"/>
  <c r="BD84" i="1" s="1"/>
  <c r="BD57" i="1" s="1"/>
  <c r="BN57" i="1"/>
  <c r="L78" i="1"/>
  <c r="AA55" i="1"/>
  <c r="AA62" i="1" s="1"/>
  <c r="AA78" i="1"/>
  <c r="AR129" i="1"/>
  <c r="BK84" i="1"/>
  <c r="S100" i="1"/>
  <c r="AP129" i="1"/>
  <c r="BC58" i="1"/>
  <c r="BC92" i="1" s="1"/>
  <c r="BS55" i="1"/>
  <c r="BS62" i="1" s="1"/>
  <c r="R84" i="1"/>
  <c r="R57" i="1" s="1"/>
  <c r="R56" i="1" s="1"/>
  <c r="Z73" i="1"/>
  <c r="AZ63" i="1"/>
  <c r="BL84" i="1"/>
  <c r="AX55" i="1"/>
  <c r="AX57" i="1" s="1"/>
  <c r="AX76" i="1" s="1"/>
  <c r="AK55" i="1"/>
  <c r="BH58" i="1"/>
  <c r="BH92" i="1" s="1"/>
  <c r="J58" i="1"/>
  <c r="T62" i="1"/>
  <c r="W62" i="1"/>
  <c r="W93" i="1"/>
  <c r="BB55" i="1"/>
  <c r="BB57" i="1" s="1"/>
  <c r="BB76" i="1" s="1"/>
  <c r="AG58" i="1"/>
  <c r="AG92" i="1" s="1"/>
  <c r="BU58" i="1"/>
  <c r="BU59" i="1" s="1"/>
  <c r="BU84" i="1" s="1"/>
  <c r="BU57" i="1" s="1"/>
  <c r="BT126" i="1" s="1"/>
  <c r="AR63" i="1"/>
  <c r="AF98" i="1"/>
  <c r="BG84" i="1"/>
  <c r="BG57" i="1" s="1"/>
  <c r="BG56" i="1" s="1"/>
  <c r="S84" i="1"/>
  <c r="S57" i="1" s="1"/>
  <c r="S56" i="1" s="1"/>
  <c r="AO100" i="1"/>
  <c r="P100" i="1"/>
  <c r="BF62" i="1"/>
  <c r="BF93" i="1"/>
  <c r="L55" i="1"/>
  <c r="AR55" i="1"/>
  <c r="AR62" i="1" s="1"/>
  <c r="Y128" i="1"/>
  <c r="Y129" i="1"/>
  <c r="BO55" i="1"/>
  <c r="BO57" i="1" s="1"/>
  <c r="BO76" i="1" s="1"/>
  <c r="AV58" i="1"/>
  <c r="AV92" i="1" s="1"/>
  <c r="BK55" i="1"/>
  <c r="BK57" i="1" s="1"/>
  <c r="AY78" i="1"/>
  <c r="AY93" i="1" s="1"/>
  <c r="AM100" i="1"/>
  <c r="BQ73" i="1"/>
  <c r="BQ57" i="1"/>
  <c r="BS78" i="1"/>
  <c r="AH118" i="1"/>
  <c r="W113" i="2"/>
  <c r="W114" i="2" s="1"/>
  <c r="W105" i="2"/>
  <c r="W80" i="2"/>
  <c r="W131" i="2" s="1"/>
  <c r="Z113" i="2"/>
  <c r="Z114" i="2" s="1"/>
  <c r="Z105" i="2"/>
  <c r="Z80" i="2"/>
  <c r="Z131" i="2" s="1"/>
  <c r="BE113" i="2"/>
  <c r="BE105" i="2"/>
  <c r="BE80" i="2"/>
  <c r="BE131" i="2" s="1"/>
  <c r="AE113" i="2"/>
  <c r="AE114" i="2" s="1"/>
  <c r="AE105" i="2"/>
  <c r="AE80" i="2"/>
  <c r="AE131" i="2" s="1"/>
  <c r="K113" i="2"/>
  <c r="K105" i="2"/>
  <c r="K80" i="2"/>
  <c r="K131" i="2" s="1"/>
  <c r="R113" i="2"/>
  <c r="R105" i="2"/>
  <c r="R80" i="2"/>
  <c r="R131" i="2" s="1"/>
  <c r="C113" i="2"/>
  <c r="C114" i="2" s="1"/>
  <c r="C105" i="2"/>
  <c r="C80" i="2"/>
  <c r="C131" i="2" s="1"/>
  <c r="Y78" i="1"/>
  <c r="AP87" i="1"/>
  <c r="AS87" i="1"/>
  <c r="N56" i="1"/>
  <c r="N90" i="1"/>
  <c r="N91" i="1" s="1"/>
  <c r="BM126" i="1"/>
  <c r="BT87" i="1"/>
  <c r="BT88" i="1" s="1"/>
  <c r="BT89" i="1" s="1"/>
  <c r="BT90" i="1"/>
  <c r="AG87" i="1"/>
  <c r="BC87" i="1"/>
  <c r="BH87" i="1"/>
  <c r="F87" i="1"/>
  <c r="F88" i="1" s="1"/>
  <c r="F89" i="1" s="1"/>
  <c r="F90" i="1"/>
  <c r="AF81" i="1"/>
  <c r="AQ78" i="1"/>
  <c r="B125" i="1"/>
  <c r="I97" i="1"/>
  <c r="I85" i="1" s="1"/>
  <c r="I96" i="1"/>
  <c r="I77" i="1"/>
  <c r="I75" i="1"/>
  <c r="I68" i="1"/>
  <c r="I67" i="1"/>
  <c r="I66" i="1"/>
  <c r="I61" i="1"/>
  <c r="I60" i="1"/>
  <c r="I99" i="1" s="1"/>
  <c r="I54" i="1"/>
  <c r="BK76" i="1" l="1"/>
  <c r="BQ76" i="1"/>
  <c r="BN126" i="1"/>
  <c r="BN76" i="1"/>
  <c r="AI56" i="1"/>
  <c r="AI76" i="1"/>
  <c r="AI82" i="1" s="1"/>
  <c r="AY90" i="1"/>
  <c r="AY91" i="1" s="1"/>
  <c r="BP126" i="1"/>
  <c r="BQ126" i="1"/>
  <c r="BO126" i="1"/>
  <c r="AX90" i="1"/>
  <c r="AX91" i="1" s="1"/>
  <c r="AY62" i="1"/>
  <c r="AF87" i="1"/>
  <c r="AF88" i="1" s="1"/>
  <c r="L57" i="1"/>
  <c r="L76" i="1" s="1"/>
  <c r="L62" i="1"/>
  <c r="BS87" i="1"/>
  <c r="BS88" i="1" s="1"/>
  <c r="AX87" i="1"/>
  <c r="AX88" i="1" s="1"/>
  <c r="BQ56" i="1"/>
  <c r="BQ82" i="1"/>
  <c r="BQ90" i="1"/>
  <c r="BQ91" i="1" s="1"/>
  <c r="BB56" i="1"/>
  <c r="BB78" i="1"/>
  <c r="AA87" i="1"/>
  <c r="AA88" i="1" s="1"/>
  <c r="AA93" i="1"/>
  <c r="AR87" i="1"/>
  <c r="L87" i="1"/>
  <c r="L88" i="1" s="1"/>
  <c r="L93" i="1"/>
  <c r="AH95" i="1"/>
  <c r="AH94" i="1"/>
  <c r="AY56" i="1"/>
  <c r="AY82" i="1"/>
  <c r="BU56" i="1"/>
  <c r="BN56" i="1"/>
  <c r="BN78" i="1"/>
  <c r="BO56" i="1"/>
  <c r="BO78" i="1"/>
  <c r="S90" i="1"/>
  <c r="S91" i="1" s="1"/>
  <c r="AX56" i="1"/>
  <c r="AX82" i="1"/>
  <c r="BB62" i="1"/>
  <c r="AC87" i="1"/>
  <c r="AC88" i="1" s="1"/>
  <c r="AC89" i="1" s="1"/>
  <c r="AC62" i="1" s="1"/>
  <c r="AC93" i="1"/>
  <c r="BP56" i="1"/>
  <c r="BD92" i="1"/>
  <c r="BQ63" i="1"/>
  <c r="BQ88" i="1"/>
  <c r="BP87" i="1"/>
  <c r="BP88" i="1" s="1"/>
  <c r="BP89" i="1" s="1"/>
  <c r="AY87" i="1"/>
  <c r="AY88" i="1" s="1"/>
  <c r="AY89" i="1" s="1"/>
  <c r="BD56" i="1"/>
  <c r="BD90" i="1"/>
  <c r="BD91" i="1" s="1"/>
  <c r="BD71" i="1"/>
  <c r="BD74" i="1" s="1"/>
  <c r="BK56" i="1"/>
  <c r="BP90" i="1"/>
  <c r="BP91" i="1" s="1"/>
  <c r="S69" i="1"/>
  <c r="Z93" i="1"/>
  <c r="Z62" i="1"/>
  <c r="Z95" i="1" s="1"/>
  <c r="BF58" i="1"/>
  <c r="R58" i="1"/>
  <c r="R59" i="1" s="1"/>
  <c r="V69" i="1"/>
  <c r="BH72" i="1"/>
  <c r="AG72" i="1"/>
  <c r="AK57" i="1"/>
  <c r="AK76" i="1" s="1"/>
  <c r="BR126" i="1"/>
  <c r="W129" i="1"/>
  <c r="AA73" i="1"/>
  <c r="AA95" i="1" s="1"/>
  <c r="BS63" i="1"/>
  <c r="BA118" i="1" s="1"/>
  <c r="BS64" i="1"/>
  <c r="BB100" i="1"/>
  <c r="AY58" i="1"/>
  <c r="AY59" i="1" s="1"/>
  <c r="AY84" i="1" s="1"/>
  <c r="AF69" i="1"/>
  <c r="AC69" i="1"/>
  <c r="AC73" i="1" s="1"/>
  <c r="AC95" i="1" s="1"/>
  <c r="BK58" i="1"/>
  <c r="BK59" i="1" s="1"/>
  <c r="BK117" i="1" s="1"/>
  <c r="BK119" i="1" s="1"/>
  <c r="BK121" i="1" s="1"/>
  <c r="K55" i="1"/>
  <c r="K62" i="1" s="1"/>
  <c r="AE129" i="1"/>
  <c r="AE128" i="1"/>
  <c r="K78" i="1"/>
  <c r="AP72" i="1"/>
  <c r="AK62" i="1"/>
  <c r="BF90" i="1"/>
  <c r="BF91" i="1" s="1"/>
  <c r="U129" i="1"/>
  <c r="AA58" i="1"/>
  <c r="AA59" i="1" s="1"/>
  <c r="AA84" i="1" s="1"/>
  <c r="AA57" i="1" s="1"/>
  <c r="AA76" i="1" s="1"/>
  <c r="AG88" i="1"/>
  <c r="AG63" i="1"/>
  <c r="AL118" i="1" s="1"/>
  <c r="AG64" i="1"/>
  <c r="AF64" i="1"/>
  <c r="AF63" i="1"/>
  <c r="BE55" i="1"/>
  <c r="BE78" i="1"/>
  <c r="AC58" i="1"/>
  <c r="AC59" i="1" s="1"/>
  <c r="AC84" i="1" s="1"/>
  <c r="BH88" i="1"/>
  <c r="BH63" i="1"/>
  <c r="AT118" i="1" s="1"/>
  <c r="BH64" i="1"/>
  <c r="T58" i="1"/>
  <c r="AW55" i="1"/>
  <c r="AW78" i="1"/>
  <c r="AP88" i="1"/>
  <c r="AP63" i="1"/>
  <c r="BC118" i="1" s="1"/>
  <c r="AP64" i="1"/>
  <c r="BQ58" i="1"/>
  <c r="BQ92" i="1" s="1"/>
  <c r="BQ95" i="1"/>
  <c r="Y118" i="1"/>
  <c r="AA64" i="1"/>
  <c r="V62" i="1"/>
  <c r="V93" i="1"/>
  <c r="U62" i="1"/>
  <c r="AC57" i="1"/>
  <c r="AC76" i="1" s="1"/>
  <c r="AR58" i="1"/>
  <c r="BC88" i="1"/>
  <c r="BC63" i="1"/>
  <c r="R118" i="1" s="1"/>
  <c r="BC64" i="1"/>
  <c r="K84" i="1"/>
  <c r="BA55" i="1"/>
  <c r="BA62" i="1" s="1"/>
  <c r="L58" i="1"/>
  <c r="L92" i="1" s="1"/>
  <c r="I98" i="1"/>
  <c r="AZ55" i="1"/>
  <c r="AZ78" i="1"/>
  <c r="BL55" i="1"/>
  <c r="BL62" i="1" s="1"/>
  <c r="BL78" i="1"/>
  <c r="AW129" i="1"/>
  <c r="AI58" i="1"/>
  <c r="AI59" i="1" s="1"/>
  <c r="Z58" i="1"/>
  <c r="Z92" i="1" s="1"/>
  <c r="AT55" i="1"/>
  <c r="AT62" i="1" s="1"/>
  <c r="AT78" i="1"/>
  <c r="F91" i="1"/>
  <c r="AX58" i="1"/>
  <c r="AX92" i="1" s="1"/>
  <c r="BT91" i="1"/>
  <c r="M58" i="1"/>
  <c r="AS88" i="1"/>
  <c r="AS63" i="1"/>
  <c r="J118" i="1" s="1"/>
  <c r="AV72" i="1"/>
  <c r="W90" i="1"/>
  <c r="W91" i="1" s="1"/>
  <c r="BB129" i="1"/>
  <c r="W94" i="1"/>
  <c r="Y87" i="1"/>
  <c r="AQ87" i="1"/>
  <c r="I81" i="1"/>
  <c r="K57" i="1" l="1"/>
  <c r="L90" i="1"/>
  <c r="L91" i="1" s="1"/>
  <c r="Z59" i="1"/>
  <c r="Z84" i="1" s="1"/>
  <c r="Z57" i="1" s="1"/>
  <c r="Z56" i="1" s="1"/>
  <c r="AY92" i="1"/>
  <c r="BS89" i="1"/>
  <c r="BS93" i="1" s="1"/>
  <c r="BS100" i="1" s="1"/>
  <c r="BO90" i="1"/>
  <c r="BO91" i="1" s="1"/>
  <c r="BO87" i="1"/>
  <c r="BO88" i="1" s="1"/>
  <c r="BO89" i="1" s="1"/>
  <c r="BL93" i="1"/>
  <c r="BL100" i="1" s="1"/>
  <c r="BL87" i="1"/>
  <c r="BL88" i="1" s="1"/>
  <c r="BL89" i="1" s="1"/>
  <c r="BE57" i="1"/>
  <c r="BE62" i="1"/>
  <c r="AK78" i="1"/>
  <c r="AK90" i="1" s="1"/>
  <c r="AK91" i="1" s="1"/>
  <c r="AK56" i="1"/>
  <c r="BN90" i="1"/>
  <c r="BN91" i="1" s="1"/>
  <c r="BN87" i="1"/>
  <c r="BN88" i="1" s="1"/>
  <c r="BN89" i="1" s="1"/>
  <c r="M92" i="1"/>
  <c r="M59" i="1"/>
  <c r="M84" i="1" s="1"/>
  <c r="M57" i="1" s="1"/>
  <c r="AA82" i="1"/>
  <c r="AA56" i="1"/>
  <c r="BK78" i="1"/>
  <c r="BK82" i="1"/>
  <c r="AA90" i="1"/>
  <c r="AA91" i="1" s="1"/>
  <c r="AZ87" i="1"/>
  <c r="AZ88" i="1" s="1"/>
  <c r="AZ89" i="1" s="1"/>
  <c r="AZ62" i="1" s="1"/>
  <c r="AZ93" i="1"/>
  <c r="AZ100" i="1" s="1"/>
  <c r="K87" i="1"/>
  <c r="K88" i="1" s="1"/>
  <c r="K89" i="1" s="1"/>
  <c r="K93" i="1" s="1"/>
  <c r="AR59" i="1"/>
  <c r="AR84" i="1" s="1"/>
  <c r="AR57" i="1" s="1"/>
  <c r="AR92" i="1"/>
  <c r="AA92" i="1"/>
  <c r="BD79" i="1"/>
  <c r="BQ59" i="1"/>
  <c r="BQ117" i="1" s="1"/>
  <c r="BQ119" i="1" s="1"/>
  <c r="BQ121" i="1" s="1"/>
  <c r="BQ89" i="1"/>
  <c r="BQ93" i="1" s="1"/>
  <c r="AA89" i="1"/>
  <c r="BF59" i="1"/>
  <c r="BF84" i="1" s="1"/>
  <c r="BF92" i="1"/>
  <c r="AX59" i="1"/>
  <c r="AX84" i="1" s="1"/>
  <c r="AX89" i="1"/>
  <c r="AX62" i="1" s="1"/>
  <c r="AC82" i="1"/>
  <c r="AC56" i="1"/>
  <c r="AW87" i="1"/>
  <c r="AW88" i="1" s="1"/>
  <c r="L59" i="1"/>
  <c r="L84" i="1" s="1"/>
  <c r="L89" i="1"/>
  <c r="BB87" i="1"/>
  <c r="BB88" i="1" s="1"/>
  <c r="BB89" i="1" s="1"/>
  <c r="BB93" i="1"/>
  <c r="AC92" i="1"/>
  <c r="AT87" i="1"/>
  <c r="AT88" i="1" s="1"/>
  <c r="AT89" i="1" s="1"/>
  <c r="AT93" i="1" s="1"/>
  <c r="AW57" i="1"/>
  <c r="AW76" i="1" s="1"/>
  <c r="AW62" i="1"/>
  <c r="BE87" i="1"/>
  <c r="BE88" i="1" s="1"/>
  <c r="BE89" i="1" s="1"/>
  <c r="BE93" i="1"/>
  <c r="BB90" i="1"/>
  <c r="BB91" i="1" s="1"/>
  <c r="BL57" i="1"/>
  <c r="BL76" i="1" s="1"/>
  <c r="AC90" i="1"/>
  <c r="AC91" i="1" s="1"/>
  <c r="AR64" i="1"/>
  <c r="AR88" i="1"/>
  <c r="AF129" i="1"/>
  <c r="L56" i="1"/>
  <c r="AX72" i="1"/>
  <c r="V100" i="1"/>
  <c r="Z100" i="1"/>
  <c r="Z90" i="1"/>
  <c r="Z91" i="1" s="1"/>
  <c r="AM129" i="1"/>
  <c r="AE69" i="1"/>
  <c r="AY72" i="1"/>
  <c r="AS89" i="1"/>
  <c r="BC89" i="1"/>
  <c r="BC59" i="1"/>
  <c r="BC84" i="1" s="1"/>
  <c r="BC57" i="1" s="1"/>
  <c r="BB126" i="1" s="1"/>
  <c r="BA84" i="1"/>
  <c r="BL69" i="1"/>
  <c r="AM69" i="1"/>
  <c r="AC72" i="1"/>
  <c r="AV93" i="1"/>
  <c r="AF73" i="1"/>
  <c r="V73" i="1"/>
  <c r="S73" i="1"/>
  <c r="L72" i="1"/>
  <c r="BO72" i="1"/>
  <c r="AA72" i="1"/>
  <c r="BA57" i="1"/>
  <c r="BA76" i="1" s="1"/>
  <c r="AT57" i="1"/>
  <c r="AT76" i="1" s="1"/>
  <c r="AP89" i="1"/>
  <c r="AP59" i="1"/>
  <c r="AP84" i="1" s="1"/>
  <c r="AP57" i="1" s="1"/>
  <c r="AP76" i="1" s="1"/>
  <c r="AG89" i="1"/>
  <c r="AG59" i="1"/>
  <c r="AG84" i="1" s="1"/>
  <c r="AG57" i="1" s="1"/>
  <c r="AG76" i="1" s="1"/>
  <c r="BE58" i="1"/>
  <c r="BE59" i="1" s="1"/>
  <c r="Y69" i="1"/>
  <c r="BP72" i="1"/>
  <c r="AZ129" i="1"/>
  <c r="U100" i="1"/>
  <c r="I118" i="1"/>
  <c r="AK100" i="1"/>
  <c r="AH129" i="1"/>
  <c r="BK72" i="1"/>
  <c r="Y88" i="1"/>
  <c r="Y89" i="1" s="1"/>
  <c r="Y64" i="1"/>
  <c r="AF89" i="1"/>
  <c r="AR72" i="1"/>
  <c r="I64" i="1"/>
  <c r="I63" i="1"/>
  <c r="AE63" i="1"/>
  <c r="AE64" i="1"/>
  <c r="AQ88" i="1"/>
  <c r="AQ64" i="1"/>
  <c r="AQ63" i="1"/>
  <c r="BH89" i="1"/>
  <c r="BH59" i="1"/>
  <c r="BH84" i="1" s="1"/>
  <c r="BH57" i="1" s="1"/>
  <c r="BH76" i="1" s="1"/>
  <c r="BE90" i="1" l="1"/>
  <c r="BE91" i="1" s="1"/>
  <c r="BE76" i="1"/>
  <c r="K126" i="1"/>
  <c r="K76" i="1"/>
  <c r="K82" i="1" s="1"/>
  <c r="K56" i="1"/>
  <c r="K90" i="1"/>
  <c r="K91" i="1" s="1"/>
  <c r="Z94" i="1"/>
  <c r="BK126" i="1"/>
  <c r="BL126" i="1"/>
  <c r="BL90" i="1"/>
  <c r="BL91" i="1" s="1"/>
  <c r="AT90" i="1"/>
  <c r="AT91" i="1" s="1"/>
  <c r="BC56" i="1"/>
  <c r="AR89" i="1"/>
  <c r="BE92" i="1"/>
  <c r="AR90" i="1"/>
  <c r="AR91" i="1" s="1"/>
  <c r="AR56" i="1"/>
  <c r="AG56" i="1"/>
  <c r="AW89" i="1"/>
  <c r="AW93" i="1" s="1"/>
  <c r="AW100" i="1" s="1"/>
  <c r="BK87" i="1"/>
  <c r="BK88" i="1" s="1"/>
  <c r="BK89" i="1" s="1"/>
  <c r="BK62" i="1" s="1"/>
  <c r="BK93" i="1"/>
  <c r="BK90" i="1"/>
  <c r="BK91" i="1" s="1"/>
  <c r="BK92" i="1"/>
  <c r="AP82" i="1"/>
  <c r="AP56" i="1"/>
  <c r="BL56" i="1"/>
  <c r="BQ84" i="1"/>
  <c r="BQ94" i="1"/>
  <c r="AK87" i="1"/>
  <c r="AK88" i="1" s="1"/>
  <c r="AK89" i="1" s="1"/>
  <c r="AK93" i="1"/>
  <c r="AW56" i="1"/>
  <c r="BD80" i="1"/>
  <c r="BE56" i="1"/>
  <c r="M56" i="1"/>
  <c r="M90" i="1"/>
  <c r="M91" i="1" s="1"/>
  <c r="AT82" i="1"/>
  <c r="AT56" i="1"/>
  <c r="BH56" i="1"/>
  <c r="BA56" i="1"/>
  <c r="BA78" i="1"/>
  <c r="AW90" i="1"/>
  <c r="AW91" i="1" s="1"/>
  <c r="BH62" i="1"/>
  <c r="BH95" i="1" s="1"/>
  <c r="BH93" i="1"/>
  <c r="AE73" i="1"/>
  <c r="V58" i="1"/>
  <c r="V95" i="1"/>
  <c r="BC62" i="1"/>
  <c r="BC95" i="1" s="1"/>
  <c r="BC93" i="1"/>
  <c r="Y62" i="1"/>
  <c r="Y93" i="1"/>
  <c r="AP62" i="1"/>
  <c r="AP95" i="1" s="1"/>
  <c r="BC117" i="1" s="1"/>
  <c r="BC119" i="1" s="1"/>
  <c r="BC121" i="1" s="1"/>
  <c r="AP93" i="1"/>
  <c r="AM73" i="1"/>
  <c r="AT72" i="1"/>
  <c r="AF62" i="1"/>
  <c r="AF95" i="1" s="1"/>
  <c r="AF93" i="1"/>
  <c r="AG62" i="1"/>
  <c r="AG95" i="1" s="1"/>
  <c r="AG93" i="1"/>
  <c r="BE72" i="1"/>
  <c r="K72" i="1"/>
  <c r="I84" i="1"/>
  <c r="Y73" i="1"/>
  <c r="AF58" i="1"/>
  <c r="AS62" i="1"/>
  <c r="AS93" i="1"/>
  <c r="S58" i="1"/>
  <c r="S95" i="1"/>
  <c r="S82" i="1"/>
  <c r="AA129" i="1"/>
  <c r="I55" i="1"/>
  <c r="I62" i="1" s="1"/>
  <c r="BL73" i="1"/>
  <c r="AQ89" i="1"/>
  <c r="I78" i="1"/>
  <c r="I93" i="1" s="1"/>
  <c r="I57" i="1" l="1"/>
  <c r="I76" i="1" s="1"/>
  <c r="S92" i="1"/>
  <c r="S59" i="1"/>
  <c r="R117" i="1" s="1"/>
  <c r="R119" i="1" s="1"/>
  <c r="R121" i="1" s="1"/>
  <c r="BA90" i="1"/>
  <c r="BA91" i="1" s="1"/>
  <c r="BA87" i="1"/>
  <c r="BA88" i="1" s="1"/>
  <c r="BA89" i="1" s="1"/>
  <c r="BA93" i="1" s="1"/>
  <c r="BA100" i="1" s="1"/>
  <c r="AF92" i="1"/>
  <c r="AF59" i="1"/>
  <c r="AF84" i="1" s="1"/>
  <c r="AF57" i="1" s="1"/>
  <c r="V92" i="1"/>
  <c r="V59" i="1"/>
  <c r="V84" i="1" s="1"/>
  <c r="V57" i="1" s="1"/>
  <c r="I87" i="1"/>
  <c r="I88" i="1" s="1"/>
  <c r="AE84" i="1"/>
  <c r="AG94" i="1"/>
  <c r="AL129" i="1"/>
  <c r="AG90" i="1"/>
  <c r="AG91" i="1" s="1"/>
  <c r="Y58" i="1"/>
  <c r="AF100" i="1"/>
  <c r="I129" i="1"/>
  <c r="Y100" i="1"/>
  <c r="Y95" i="1"/>
  <c r="BH94" i="1"/>
  <c r="BH100" i="1"/>
  <c r="BH90" i="1"/>
  <c r="BH91" i="1" s="1"/>
  <c r="AM58" i="1"/>
  <c r="AM95" i="1"/>
  <c r="BC100" i="1"/>
  <c r="BC94" i="1"/>
  <c r="R126" i="1" s="1"/>
  <c r="BC90" i="1"/>
  <c r="BC91" i="1" s="1"/>
  <c r="AS100" i="1"/>
  <c r="BL58" i="1"/>
  <c r="BL95" i="1"/>
  <c r="BL82" i="1"/>
  <c r="AF72" i="1"/>
  <c r="BC129" i="1"/>
  <c r="AP94" i="1"/>
  <c r="BC126" i="1" s="1"/>
  <c r="AP90" i="1"/>
  <c r="AP91" i="1" s="1"/>
  <c r="AQ62" i="1"/>
  <c r="AQ93" i="1"/>
  <c r="I100" i="1"/>
  <c r="I90" i="1"/>
  <c r="I91" i="1" s="1"/>
  <c r="AF90" i="1" l="1"/>
  <c r="AF91" i="1" s="1"/>
  <c r="AF76" i="1"/>
  <c r="AF82" i="1" s="1"/>
  <c r="I56" i="1"/>
  <c r="V56" i="1"/>
  <c r="V90" i="1"/>
  <c r="V91" i="1" s="1"/>
  <c r="AF56" i="1"/>
  <c r="AM92" i="1"/>
  <c r="AM59" i="1"/>
  <c r="AM84" i="1" s="1"/>
  <c r="AM57" i="1" s="1"/>
  <c r="BL59" i="1"/>
  <c r="BL92" i="1"/>
  <c r="I89" i="1"/>
  <c r="Y59" i="1"/>
  <c r="Y84" i="1" s="1"/>
  <c r="Y57" i="1" s="1"/>
  <c r="Y76" i="1" s="1"/>
  <c r="Y92" i="1"/>
  <c r="AE100" i="1"/>
  <c r="AE55" i="1"/>
  <c r="AE62" i="1" s="1"/>
  <c r="AE78" i="1"/>
  <c r="BL72" i="1"/>
  <c r="AQ100" i="1"/>
  <c r="AM117" i="1" l="1"/>
  <c r="AM119" i="1" s="1"/>
  <c r="AM121" i="1" s="1"/>
  <c r="AM126" i="1"/>
  <c r="AM90" i="1"/>
  <c r="AM91" i="1" s="1"/>
  <c r="AM56" i="1"/>
  <c r="AE87" i="1"/>
  <c r="AE88" i="1" s="1"/>
  <c r="AE89" i="1" s="1"/>
  <c r="AE93" i="1"/>
  <c r="AE57" i="1"/>
  <c r="AE76" i="1" s="1"/>
  <c r="Y56" i="1"/>
  <c r="Y82" i="1"/>
  <c r="Y90" i="1"/>
  <c r="Y91" i="1" s="1"/>
  <c r="AE58" i="1"/>
  <c r="AE92" i="1" s="1"/>
  <c r="AE95" i="1"/>
  <c r="AE82" i="1" l="1"/>
  <c r="AE56" i="1"/>
  <c r="AE90" i="1"/>
  <c r="AE91" i="1" s="1"/>
  <c r="AE59" i="1"/>
  <c r="AE94" i="1" s="1"/>
  <c r="AE72" i="1"/>
  <c r="I71" i="1"/>
  <c r="I74" i="1" s="1"/>
  <c r="B126" i="1"/>
  <c r="Y117" i="1"/>
  <c r="Y119" i="1" s="1"/>
  <c r="Y121" i="1" s="1"/>
  <c r="BA82" i="1"/>
  <c r="AW82" i="1"/>
  <c r="N71" i="1"/>
  <c r="N74" i="1" s="1"/>
  <c r="C126" i="1"/>
  <c r="L126" i="1"/>
  <c r="AM94" i="1"/>
  <c r="BE126" i="1"/>
  <c r="F126" i="1"/>
  <c r="BL94" i="1"/>
  <c r="BL71" i="1"/>
  <c r="BL74" i="1" s="1"/>
  <c r="BL79" i="1" s="1"/>
  <c r="AE126" i="1"/>
  <c r="AW126" i="1"/>
  <c r="AK82" i="1"/>
  <c r="BG71" i="1"/>
  <c r="BG74" i="1" s="1"/>
  <c r="BB82" i="1"/>
  <c r="I73" i="1"/>
  <c r="I101" i="1" s="1"/>
  <c r="AE71" i="1"/>
  <c r="AE74" i="1" s="1"/>
  <c r="AE79" i="1" s="1"/>
  <c r="AT71" i="1"/>
  <c r="AT74" i="1" s="1"/>
  <c r="Y94" i="1"/>
  <c r="Y71" i="1"/>
  <c r="Y74" i="1" s="1"/>
  <c r="Y79" i="1" s="1"/>
  <c r="I72" i="1"/>
  <c r="K71" i="1"/>
  <c r="K74" i="1" s="1"/>
  <c r="I82" i="1"/>
  <c r="I69" i="1"/>
  <c r="BA71" i="1"/>
  <c r="BA74" i="1" s="1"/>
  <c r="BE71" i="1"/>
  <c r="BE74" i="1" s="1"/>
  <c r="BE79" i="1" s="1"/>
  <c r="AW71" i="1"/>
  <c r="AW74" i="1" s="1"/>
  <c r="BP71" i="1"/>
  <c r="BP74" i="1" s="1"/>
  <c r="BP79" i="1" s="1"/>
  <c r="S94" i="1"/>
  <c r="AZ73" i="1"/>
  <c r="AZ101" i="1" s="1"/>
  <c r="AQ58" i="1"/>
  <c r="BF71" i="1"/>
  <c r="BF74" i="1" s="1"/>
  <c r="BO71" i="1"/>
  <c r="BO74" i="1" s="1"/>
  <c r="BO79" i="1" s="1"/>
  <c r="V126" i="1"/>
  <c r="BR71" i="1"/>
  <c r="BR74" i="1" s="1"/>
  <c r="L71" i="1"/>
  <c r="L74" i="1" s="1"/>
  <c r="L79" i="1" s="1"/>
  <c r="AY71" i="1"/>
  <c r="AY74" i="1" s="1"/>
  <c r="D71" i="1"/>
  <c r="D74" i="1" s="1"/>
  <c r="AF94" i="1"/>
  <c r="AQ69" i="1"/>
  <c r="AZ84" i="1"/>
  <c r="O71" i="1"/>
  <c r="O74" i="1" s="1"/>
  <c r="BG126" i="1"/>
  <c r="S71" i="1"/>
  <c r="S74" i="1" s="1"/>
  <c r="S79" i="1" s="1"/>
  <c r="BA72" i="1"/>
  <c r="AZ57" i="1"/>
  <c r="AR71" i="1"/>
  <c r="AR74" i="1" s="1"/>
  <c r="Q71" i="1"/>
  <c r="Q74" i="1" s="1"/>
  <c r="R71" i="1"/>
  <c r="R74" i="1" s="1"/>
  <c r="BK71" i="1"/>
  <c r="BK74" i="1" s="1"/>
  <c r="AQ73" i="1"/>
  <c r="AT73" i="1"/>
  <c r="AT101" i="1" s="1"/>
  <c r="BB71" i="1"/>
  <c r="BB74" i="1" s="1"/>
  <c r="BB79" i="1" s="1"/>
  <c r="H126" i="1"/>
  <c r="G126" i="1"/>
  <c r="AZ72" i="1"/>
  <c r="BA69" i="1"/>
  <c r="BA58" i="1"/>
  <c r="BA59" i="1" s="1"/>
  <c r="AX71" i="1"/>
  <c r="AX74" i="1" s="1"/>
  <c r="AK71" i="1"/>
  <c r="AK74" i="1" s="1"/>
  <c r="AK79" i="1" s="1"/>
  <c r="AT69" i="1"/>
  <c r="AG126" i="1"/>
  <c r="I58" i="1"/>
  <c r="AF71" i="1"/>
  <c r="AF74" i="1" s="1"/>
  <c r="AF79" i="1" s="1"/>
  <c r="E126" i="1"/>
  <c r="BA73" i="1"/>
  <c r="BA101" i="1" s="1"/>
  <c r="AQ72" i="1"/>
  <c r="AZ69" i="1"/>
  <c r="AZ58" i="1"/>
  <c r="AZ92" i="1" s="1"/>
  <c r="M71" i="1"/>
  <c r="M74" i="1" s="1"/>
  <c r="C71" i="1"/>
  <c r="C74" i="1" s="1"/>
  <c r="AI71" i="1"/>
  <c r="AI74" i="1" s="1"/>
  <c r="N126" i="1"/>
  <c r="B71" i="1"/>
  <c r="B74" i="1" s="1"/>
  <c r="AA71" i="1"/>
  <c r="AA74" i="1" s="1"/>
  <c r="AA79" i="1" s="1"/>
  <c r="AA94" i="1"/>
  <c r="AW58" i="1"/>
  <c r="AM71" i="1"/>
  <c r="AM74" i="1" s="1"/>
  <c r="AM79" i="1" s="1"/>
  <c r="F69" i="1"/>
  <c r="AC71" i="1"/>
  <c r="AC74" i="1" s="1"/>
  <c r="AC79" i="1" s="1"/>
  <c r="AC94" i="1"/>
  <c r="BF126" i="1"/>
  <c r="BJ72" i="1"/>
  <c r="AH126" i="1"/>
  <c r="AX126" i="1"/>
  <c r="AF126" i="1"/>
  <c r="AX117" i="1"/>
  <c r="AX119" i="1" s="1"/>
  <c r="AX121" i="1" s="1"/>
  <c r="M117" i="1"/>
  <c r="M119" i="1" s="1"/>
  <c r="M121" i="1" s="1"/>
  <c r="E69" i="1"/>
  <c r="BG58" i="1"/>
  <c r="BG59" i="1" s="1"/>
  <c r="BG117" i="1" s="1"/>
  <c r="BG119" i="1" s="1"/>
  <c r="BG121" i="1" s="1"/>
  <c r="Y126" i="1"/>
  <c r="BI73" i="1"/>
  <c r="W126" i="1"/>
  <c r="AN69" i="1"/>
  <c r="V71" i="1"/>
  <c r="V74" i="1" s="1"/>
  <c r="V79" i="1" s="1"/>
  <c r="V94" i="1"/>
  <c r="AF117" i="1"/>
  <c r="AF119" i="1" s="1"/>
  <c r="AF121" i="1" s="1"/>
  <c r="BJ73" i="1"/>
  <c r="AS73" i="1"/>
  <c r="AS95" i="1" s="1"/>
  <c r="F71" i="1"/>
  <c r="F74" i="1" s="1"/>
  <c r="H69" i="1"/>
  <c r="AS58" i="1"/>
  <c r="BU71" i="1"/>
  <c r="BU74" i="1" s="1"/>
  <c r="W117" i="1"/>
  <c r="W119" i="1" s="1"/>
  <c r="W121" i="1" s="1"/>
  <c r="P69" i="1"/>
  <c r="BU73" i="1"/>
  <c r="BU101" i="1" s="1"/>
  <c r="BU78" i="1" s="1"/>
  <c r="BS72" i="1"/>
  <c r="M126" i="1"/>
  <c r="F73" i="1"/>
  <c r="F101" i="1" s="1"/>
  <c r="F56" i="1" s="1"/>
  <c r="AO69" i="1"/>
  <c r="BJ58" i="1"/>
  <c r="BJ92" i="1" s="1"/>
  <c r="G73" i="1"/>
  <c r="G101" i="1" s="1"/>
  <c r="G78" i="1" s="1"/>
  <c r="J73" i="1"/>
  <c r="AS69" i="1"/>
  <c r="AK72" i="1"/>
  <c r="P84" i="1"/>
  <c r="AO84" i="1"/>
  <c r="E73" i="1"/>
  <c r="E101" i="1" s="1"/>
  <c r="E78" i="1" s="1"/>
  <c r="H73" i="1"/>
  <c r="AN73" i="1"/>
  <c r="P73" i="1"/>
  <c r="AO73" i="1"/>
  <c r="AO72" i="1"/>
  <c r="E71" i="1"/>
  <c r="E74" i="1" s="1"/>
  <c r="D69" i="1"/>
  <c r="BR69" i="1"/>
  <c r="BS69" i="1"/>
  <c r="AL69" i="1"/>
  <c r="AR69" i="1"/>
  <c r="BP69" i="1"/>
  <c r="BS84" i="1"/>
  <c r="AL84" i="1"/>
  <c r="D73" i="1"/>
  <c r="D101" i="1" s="1"/>
  <c r="D78" i="1" s="1"/>
  <c r="BR73" i="1"/>
  <c r="BR101" i="1" s="1"/>
  <c r="BR78" i="1" s="1"/>
  <c r="BS73" i="1"/>
  <c r="BS101" i="1" s="1"/>
  <c r="AL73" i="1"/>
  <c r="AL101" i="1" s="1"/>
  <c r="AL78" i="1" s="1"/>
  <c r="AR73" i="1"/>
  <c r="AR94" i="1" s="1"/>
  <c r="BP73" i="1"/>
  <c r="BP101" i="1" s="1"/>
  <c r="BB72" i="1"/>
  <c r="G71" i="1"/>
  <c r="G74" i="1" s="1"/>
  <c r="C69" i="1"/>
  <c r="T69" i="1"/>
  <c r="U69" i="1"/>
  <c r="AK69" i="1"/>
  <c r="BO69" i="1"/>
  <c r="P58" i="1"/>
  <c r="P59" i="1" s="1"/>
  <c r="AO58" i="1"/>
  <c r="AO92" i="1" s="1"/>
  <c r="AO57" i="1"/>
  <c r="C73" i="1"/>
  <c r="C101" i="1" s="1"/>
  <c r="C78" i="1" s="1"/>
  <c r="T73" i="1"/>
  <c r="U73" i="1"/>
  <c r="U101" i="1" s="1"/>
  <c r="U78" i="1" s="1"/>
  <c r="AK73" i="1"/>
  <c r="AK101" i="1" s="1"/>
  <c r="AY73" i="1"/>
  <c r="AY94" i="1" s="1"/>
  <c r="BO73" i="1"/>
  <c r="BO101" i="1" s="1"/>
  <c r="AW72" i="1"/>
  <c r="B69" i="1"/>
  <c r="BK69" i="1"/>
  <c r="R69" i="1"/>
  <c r="AG117" i="1"/>
  <c r="AG119" i="1" s="1"/>
  <c r="AG121" i="1" s="1"/>
  <c r="AI69" i="1"/>
  <c r="Q69" i="1"/>
  <c r="BS58" i="1"/>
  <c r="BS92" i="1" s="1"/>
  <c r="AL58" i="1"/>
  <c r="AL59" i="1" s="1"/>
  <c r="BS57" i="1"/>
  <c r="AL57" i="1"/>
  <c r="B73" i="1"/>
  <c r="B101" i="1" s="1"/>
  <c r="B78" i="1" s="1"/>
  <c r="BK73" i="1"/>
  <c r="R73" i="1"/>
  <c r="AI73" i="1"/>
  <c r="Q73" i="1"/>
  <c r="Q101" i="1" s="1"/>
  <c r="Q78" i="1" s="1"/>
  <c r="H71" i="1"/>
  <c r="H74" i="1" s="1"/>
  <c r="O69" i="1"/>
  <c r="M69" i="1"/>
  <c r="L69" i="1"/>
  <c r="BF69" i="1"/>
  <c r="U58" i="1"/>
  <c r="U59" i="1" s="1"/>
  <c r="U84" i="1" s="1"/>
  <c r="U57" i="1" s="1"/>
  <c r="U56" i="1" s="1"/>
  <c r="AK58" i="1"/>
  <c r="O73" i="1"/>
  <c r="O101" i="1" s="1"/>
  <c r="BB73" i="1"/>
  <c r="BB101" i="1" s="1"/>
  <c r="M73" i="1"/>
  <c r="M94" i="1" s="1"/>
  <c r="L73" i="1"/>
  <c r="BF73" i="1"/>
  <c r="AX73" i="1"/>
  <c r="AX94" i="1" s="1"/>
  <c r="P72" i="1"/>
  <c r="AN71" i="1"/>
  <c r="AN74" i="1" s="1"/>
  <c r="N69" i="1"/>
  <c r="AW69" i="1"/>
  <c r="K69" i="1"/>
  <c r="BG69" i="1"/>
  <c r="L117" i="1"/>
  <c r="L119" i="1" s="1"/>
  <c r="L121" i="1" s="1"/>
  <c r="BE69" i="1"/>
  <c r="Q58" i="1"/>
  <c r="Q59" i="1" s="1"/>
  <c r="V117" i="1" s="1"/>
  <c r="V119" i="1" s="1"/>
  <c r="V121" i="1" s="1"/>
  <c r="N73" i="1"/>
  <c r="N101" i="1" s="1"/>
  <c r="AW73" i="1"/>
  <c r="AW101" i="1" s="1"/>
  <c r="K73" i="1"/>
  <c r="BG73" i="1"/>
  <c r="BG101" i="1" s="1"/>
  <c r="BG78" i="1" s="1"/>
  <c r="BE73" i="1"/>
  <c r="BU69" i="1"/>
  <c r="G69" i="1"/>
  <c r="BI69" i="1"/>
  <c r="J69" i="1"/>
  <c r="BJ69" i="1"/>
  <c r="BB58" i="1"/>
  <c r="P57" i="1"/>
  <c r="P56" i="1" s="1"/>
  <c r="BU126" i="1"/>
  <c r="BN71" i="1"/>
  <c r="BN74" i="1" s="1"/>
  <c r="BN79" i="1" s="1"/>
  <c r="BN72" i="1"/>
  <c r="BN82" i="1"/>
  <c r="BN58" i="1"/>
  <c r="BN59" i="1" s="1"/>
  <c r="BN84" i="1" s="1"/>
  <c r="AZ71" i="1" l="1"/>
  <c r="AZ74" i="1" s="1"/>
  <c r="AZ76" i="1"/>
  <c r="BS126" i="1"/>
  <c r="BS76" i="1"/>
  <c r="AO56" i="1"/>
  <c r="AO76" i="1"/>
  <c r="AO82" i="1" s="1"/>
  <c r="BS95" i="1"/>
  <c r="AO71" i="1"/>
  <c r="AO74" i="1" s="1"/>
  <c r="AO79" i="1" s="1"/>
  <c r="AO80" i="1" s="1"/>
  <c r="U126" i="1"/>
  <c r="AL56" i="1"/>
  <c r="AL126" i="1"/>
  <c r="AL117" i="1"/>
  <c r="AL119" i="1" s="1"/>
  <c r="AL121" i="1" s="1"/>
  <c r="U117" i="1"/>
  <c r="U119" i="1" s="1"/>
  <c r="U121" i="1" s="1"/>
  <c r="AO126" i="1"/>
  <c r="P71" i="1"/>
  <c r="P74" i="1" s="1"/>
  <c r="P79" i="1" s="1"/>
  <c r="P80" i="1" s="1"/>
  <c r="P126" i="1"/>
  <c r="AZ95" i="1"/>
  <c r="AY126" i="1"/>
  <c r="BS71" i="1"/>
  <c r="BS74" i="1" s="1"/>
  <c r="BS79" i="1" s="1"/>
  <c r="AY117" i="1"/>
  <c r="AY119" i="1" s="1"/>
  <c r="AY121" i="1" s="1"/>
  <c r="O126" i="1"/>
  <c r="AZ56" i="1"/>
  <c r="I95" i="1"/>
  <c r="AK80" i="1"/>
  <c r="AM80" i="1"/>
  <c r="AI79" i="1"/>
  <c r="AI104" i="1"/>
  <c r="AI106" i="1" s="1"/>
  <c r="AI107" i="1" s="1"/>
  <c r="AI109" i="1" s="1"/>
  <c r="AI110" i="1" s="1"/>
  <c r="BB80" i="1"/>
  <c r="AZ79" i="1"/>
  <c r="AZ104" i="1"/>
  <c r="AZ106" i="1" s="1"/>
  <c r="AZ107" i="1" s="1"/>
  <c r="AZ109" i="1" s="1"/>
  <c r="AZ110" i="1" s="1"/>
  <c r="AZ111" i="1" s="1"/>
  <c r="BO82" i="1"/>
  <c r="BO104" i="1" s="1"/>
  <c r="BO106" i="1" s="1"/>
  <c r="BO107" i="1" s="1"/>
  <c r="BO109" i="1" s="1"/>
  <c r="BO110" i="1" s="1"/>
  <c r="BO80" i="1"/>
  <c r="D79" i="1"/>
  <c r="D104" i="1"/>
  <c r="D106" i="1" s="1"/>
  <c r="D107" i="1" s="1"/>
  <c r="D109" i="1" s="1"/>
  <c r="D110" i="1" s="1"/>
  <c r="K79" i="1"/>
  <c r="K113" i="1" s="1"/>
  <c r="K104" i="1"/>
  <c r="K106" i="1" s="1"/>
  <c r="K107" i="1" s="1"/>
  <c r="K109" i="1" s="1"/>
  <c r="K110" i="1" s="1"/>
  <c r="I79" i="1"/>
  <c r="I104" i="1"/>
  <c r="I106" i="1" s="1"/>
  <c r="I107" i="1" s="1"/>
  <c r="I109" i="1" s="1"/>
  <c r="I110" i="1" s="1"/>
  <c r="I111" i="1" s="1"/>
  <c r="AF80" i="1"/>
  <c r="S80" i="1"/>
  <c r="AW79" i="1"/>
  <c r="AW104" i="1"/>
  <c r="AW106" i="1" s="1"/>
  <c r="AW107" i="1" s="1"/>
  <c r="AW109" i="1" s="1"/>
  <c r="AW110" i="1" s="1"/>
  <c r="AW111" i="1" s="1"/>
  <c r="AA80" i="1"/>
  <c r="Y80" i="1"/>
  <c r="BN80" i="1"/>
  <c r="R79" i="1"/>
  <c r="R104" i="1"/>
  <c r="R106" i="1" s="1"/>
  <c r="R107" i="1" s="1"/>
  <c r="R109" i="1" s="1"/>
  <c r="R110" i="1" s="1"/>
  <c r="O79" i="1"/>
  <c r="O113" i="1" s="1"/>
  <c r="O104" i="1"/>
  <c r="O106" i="1" s="1"/>
  <c r="O107" i="1" s="1"/>
  <c r="O109" i="1" s="1"/>
  <c r="O110" i="1" s="1"/>
  <c r="AY79" i="1"/>
  <c r="AY104" i="1"/>
  <c r="AY106" i="1" s="1"/>
  <c r="AY107" i="1" s="1"/>
  <c r="AY109" i="1" s="1"/>
  <c r="AY110" i="1" s="1"/>
  <c r="BE82" i="1"/>
  <c r="BE104" i="1" s="1"/>
  <c r="BE106" i="1" s="1"/>
  <c r="BE107" i="1" s="1"/>
  <c r="BE109" i="1" s="1"/>
  <c r="BE110" i="1" s="1"/>
  <c r="BE80" i="1"/>
  <c r="Q104" i="1"/>
  <c r="Q106" i="1" s="1"/>
  <c r="Q107" i="1" s="1"/>
  <c r="Q109" i="1" s="1"/>
  <c r="Q110" i="1" s="1"/>
  <c r="Q111" i="1" s="1"/>
  <c r="Q79" i="1"/>
  <c r="L82" i="1"/>
  <c r="L104" i="1" s="1"/>
  <c r="L106" i="1" s="1"/>
  <c r="L107" i="1" s="1"/>
  <c r="L109" i="1" s="1"/>
  <c r="L110" i="1" s="1"/>
  <c r="L80" i="1"/>
  <c r="BA79" i="1"/>
  <c r="BA104" i="1"/>
  <c r="BA106" i="1" s="1"/>
  <c r="BA107" i="1" s="1"/>
  <c r="BA109" i="1" s="1"/>
  <c r="BA110" i="1" s="1"/>
  <c r="BA111" i="1" s="1"/>
  <c r="AT79" i="1"/>
  <c r="AT104" i="1"/>
  <c r="AT106" i="1" s="1"/>
  <c r="AT107" i="1" s="1"/>
  <c r="AT109" i="1" s="1"/>
  <c r="AT110" i="1" s="1"/>
  <c r="AC80" i="1"/>
  <c r="AR79" i="1"/>
  <c r="AR104" i="1"/>
  <c r="AR106" i="1" s="1"/>
  <c r="AR107" i="1" s="1"/>
  <c r="AR109" i="1" s="1"/>
  <c r="AR110" i="1" s="1"/>
  <c r="BR79" i="1"/>
  <c r="BR104" i="1"/>
  <c r="BR106" i="1" s="1"/>
  <c r="BR107" i="1" s="1"/>
  <c r="BR109" i="1" s="1"/>
  <c r="BR110" i="1" s="1"/>
  <c r="BE101" i="1"/>
  <c r="BE95" i="1"/>
  <c r="BF101" i="1"/>
  <c r="BF95" i="1"/>
  <c r="G104" i="1"/>
  <c r="G106" i="1" s="1"/>
  <c r="G107" i="1" s="1"/>
  <c r="G109" i="1" s="1"/>
  <c r="G110" i="1" s="1"/>
  <c r="G79" i="1"/>
  <c r="G113" i="1" s="1"/>
  <c r="E104" i="1"/>
  <c r="E106" i="1" s="1"/>
  <c r="E107" i="1" s="1"/>
  <c r="E109" i="1" s="1"/>
  <c r="E110" i="1" s="1"/>
  <c r="E79" i="1"/>
  <c r="L101" i="1"/>
  <c r="L95" i="1"/>
  <c r="BK101" i="1"/>
  <c r="BK95" i="1"/>
  <c r="AO90" i="1"/>
  <c r="AO91" i="1" s="1"/>
  <c r="AO59" i="1"/>
  <c r="AO94" i="1" s="1"/>
  <c r="Q126" i="1" s="1"/>
  <c r="BJ101" i="1"/>
  <c r="AW95" i="1"/>
  <c r="AT95" i="1"/>
  <c r="AL71" i="1"/>
  <c r="AL74" i="1" s="1"/>
  <c r="AL94" i="1"/>
  <c r="AK95" i="1"/>
  <c r="AK104" i="1"/>
  <c r="AK106" i="1" s="1"/>
  <c r="AK107" i="1" s="1"/>
  <c r="AK109" i="1" s="1"/>
  <c r="AK110" i="1" s="1"/>
  <c r="AK111" i="1" s="1"/>
  <c r="BL80" i="1"/>
  <c r="M101" i="1"/>
  <c r="M95" i="1"/>
  <c r="H104" i="1"/>
  <c r="H106" i="1" s="1"/>
  <c r="H107" i="1" s="1"/>
  <c r="H109" i="1" s="1"/>
  <c r="H110" i="1" s="1"/>
  <c r="H79" i="1"/>
  <c r="H113" i="1" s="1"/>
  <c r="B87" i="1"/>
  <c r="B88" i="1" s="1"/>
  <c r="B89" i="1" s="1"/>
  <c r="B90" i="1"/>
  <c r="B91" i="1" s="1"/>
  <c r="BR87" i="1"/>
  <c r="BR88" i="1" s="1"/>
  <c r="BR89" i="1" s="1"/>
  <c r="BR90" i="1"/>
  <c r="BR91" i="1" s="1"/>
  <c r="AS92" i="1"/>
  <c r="AS59" i="1"/>
  <c r="AS84" i="1" s="1"/>
  <c r="AS57" i="1" s="1"/>
  <c r="AS126" i="1" s="1"/>
  <c r="V80" i="1"/>
  <c r="Q117" i="1"/>
  <c r="Q119" i="1" s="1"/>
  <c r="Q121" i="1" s="1"/>
  <c r="AX104" i="1"/>
  <c r="AX106" i="1" s="1"/>
  <c r="AX107" i="1" s="1"/>
  <c r="AX109" i="1" s="1"/>
  <c r="AX110" i="1" s="1"/>
  <c r="AX79" i="1"/>
  <c r="BF79" i="1"/>
  <c r="BF104" i="1"/>
  <c r="BF106" i="1" s="1"/>
  <c r="BF107" i="1" s="1"/>
  <c r="BF109" i="1" s="1"/>
  <c r="BF110" i="1" s="1"/>
  <c r="AQ92" i="1"/>
  <c r="AQ59" i="1"/>
  <c r="AQ84" i="1" s="1"/>
  <c r="AQ57" i="1" s="1"/>
  <c r="AQ76" i="1" s="1"/>
  <c r="Q94" i="1"/>
  <c r="N79" i="1"/>
  <c r="N104" i="1"/>
  <c r="N106" i="1" s="1"/>
  <c r="N107" i="1" s="1"/>
  <c r="N109" i="1" s="1"/>
  <c r="N110" i="1" s="1"/>
  <c r="BN94" i="1"/>
  <c r="R101" i="1"/>
  <c r="R78" i="1" s="1"/>
  <c r="R95" i="1"/>
  <c r="AY101" i="1"/>
  <c r="AY95" i="1"/>
  <c r="D87" i="1"/>
  <c r="D88" i="1" s="1"/>
  <c r="D89" i="1" s="1"/>
  <c r="D90" i="1"/>
  <c r="D91" i="1" s="1"/>
  <c r="AO101" i="1"/>
  <c r="F104" i="1"/>
  <c r="F106" i="1" s="1"/>
  <c r="F107" i="1" s="1"/>
  <c r="F109" i="1" s="1"/>
  <c r="F110" i="1" s="1"/>
  <c r="F79" i="1"/>
  <c r="BI101" i="1"/>
  <c r="AO95" i="1"/>
  <c r="BB95" i="1"/>
  <c r="BK94" i="1"/>
  <c r="BG94" i="1"/>
  <c r="AN79" i="1"/>
  <c r="AN113" i="1" s="1"/>
  <c r="AN104" i="1"/>
  <c r="AN106" i="1" s="1"/>
  <c r="AN107" i="1" s="1"/>
  <c r="AN109" i="1" s="1"/>
  <c r="AN110" i="1" s="1"/>
  <c r="AS101" i="1"/>
  <c r="B104" i="1"/>
  <c r="B106" i="1" s="1"/>
  <c r="B107" i="1" s="1"/>
  <c r="B109" i="1" s="1"/>
  <c r="B110" i="1" s="1"/>
  <c r="B79" i="1"/>
  <c r="C79" i="1"/>
  <c r="C104" i="1"/>
  <c r="C106" i="1" s="1"/>
  <c r="C107" i="1" s="1"/>
  <c r="C109" i="1" s="1"/>
  <c r="C110" i="1" s="1"/>
  <c r="BA126" i="1"/>
  <c r="U71" i="1"/>
  <c r="U74" i="1" s="1"/>
  <c r="BP82" i="1"/>
  <c r="BP104" i="1" s="1"/>
  <c r="BP106" i="1" s="1"/>
  <c r="BP107" i="1" s="1"/>
  <c r="BP109" i="1" s="1"/>
  <c r="BP110" i="1" s="1"/>
  <c r="BP80" i="1"/>
  <c r="BB104" i="1"/>
  <c r="BB106" i="1" s="1"/>
  <c r="BB107" i="1" s="1"/>
  <c r="BB109" i="1" s="1"/>
  <c r="BB110" i="1" s="1"/>
  <c r="BB111" i="1" s="1"/>
  <c r="BK79" i="1"/>
  <c r="BK104" i="1"/>
  <c r="BK106" i="1" s="1"/>
  <c r="BK107" i="1" s="1"/>
  <c r="BK109" i="1" s="1"/>
  <c r="BK110" i="1" s="1"/>
  <c r="BG104" i="1"/>
  <c r="BG106" i="1" s="1"/>
  <c r="BG107" i="1" s="1"/>
  <c r="BG109" i="1" s="1"/>
  <c r="BG110" i="1" s="1"/>
  <c r="BG111" i="1" s="1"/>
  <c r="BA94" i="1"/>
  <c r="BB59" i="1"/>
  <c r="BB92" i="1"/>
  <c r="P101" i="1"/>
  <c r="P78" i="1" s="1"/>
  <c r="P94" i="1"/>
  <c r="Z126" i="1" s="1"/>
  <c r="BG87" i="1"/>
  <c r="BG88" i="1" s="1"/>
  <c r="BG89" i="1" s="1"/>
  <c r="BG93" i="1" s="1"/>
  <c r="BG100" i="1" s="1"/>
  <c r="BG92" i="1"/>
  <c r="BG90" i="1"/>
  <c r="BG91" i="1" s="1"/>
  <c r="AK92" i="1"/>
  <c r="AK59" i="1"/>
  <c r="AI117" i="1" s="1"/>
  <c r="AI119" i="1" s="1"/>
  <c r="AI121" i="1" s="1"/>
  <c r="U87" i="1"/>
  <c r="U88" i="1" s="1"/>
  <c r="U89" i="1" s="1"/>
  <c r="U92" i="1"/>
  <c r="U93" i="1"/>
  <c r="U90" i="1"/>
  <c r="U91" i="1" s="1"/>
  <c r="AN101" i="1"/>
  <c r="AN78" i="1" s="1"/>
  <c r="AN94" i="1"/>
  <c r="AK126" i="1" s="1"/>
  <c r="Z117" i="1"/>
  <c r="Z119" i="1" s="1"/>
  <c r="Z121" i="1" s="1"/>
  <c r="I92" i="1"/>
  <c r="I59" i="1"/>
  <c r="I94" i="1" s="1"/>
  <c r="BA92" i="1"/>
  <c r="AZ82" i="1"/>
  <c r="AZ90" i="1"/>
  <c r="AZ91" i="1" s="1"/>
  <c r="AZ59" i="1"/>
  <c r="AZ94" i="1" s="1"/>
  <c r="AQ95" i="1"/>
  <c r="AE80" i="1"/>
  <c r="R94" i="1"/>
  <c r="Q93" i="1"/>
  <c r="Q87" i="1"/>
  <c r="Q88" i="1" s="1"/>
  <c r="Q89" i="1" s="1"/>
  <c r="Q62" i="1" s="1"/>
  <c r="Q95" i="1" s="1"/>
  <c r="Q92" i="1"/>
  <c r="Q90" i="1"/>
  <c r="Q91" i="1" s="1"/>
  <c r="T78" i="1"/>
  <c r="T95" i="1"/>
  <c r="H101" i="1"/>
  <c r="H94" i="1"/>
  <c r="J101" i="1"/>
  <c r="J78" i="1" s="1"/>
  <c r="BU90" i="1"/>
  <c r="BU91" i="1" s="1"/>
  <c r="BU87" i="1"/>
  <c r="BU88" i="1" s="1"/>
  <c r="BU89" i="1" s="1"/>
  <c r="AZ126" i="1"/>
  <c r="BE94" i="1"/>
  <c r="BG79" i="1"/>
  <c r="K101" i="1"/>
  <c r="K95" i="1"/>
  <c r="AX101" i="1"/>
  <c r="AX95" i="1"/>
  <c r="AI101" i="1"/>
  <c r="AI78" i="1" s="1"/>
  <c r="BS56" i="1"/>
  <c r="BS82" i="1"/>
  <c r="BS90" i="1"/>
  <c r="BS91" i="1" s="1"/>
  <c r="C90" i="1"/>
  <c r="C91" i="1" s="1"/>
  <c r="C87" i="1"/>
  <c r="C88" i="1" s="1"/>
  <c r="C89" i="1" s="1"/>
  <c r="U95" i="1"/>
  <c r="AR101" i="1"/>
  <c r="AR95" i="1"/>
  <c r="BS59" i="1"/>
  <c r="BS94" i="1" s="1"/>
  <c r="AL95" i="1"/>
  <c r="E90" i="1"/>
  <c r="E91" i="1" s="1"/>
  <c r="E87" i="1"/>
  <c r="E88" i="1" s="1"/>
  <c r="E89" i="1" s="1"/>
  <c r="G87" i="1"/>
  <c r="G88" i="1" s="1"/>
  <c r="G89" i="1" s="1"/>
  <c r="G90" i="1"/>
  <c r="G91" i="1" s="1"/>
  <c r="BU94" i="1"/>
  <c r="BU104" i="1"/>
  <c r="BU106" i="1" s="1"/>
  <c r="BU107" i="1" s="1"/>
  <c r="BU109" i="1" s="1"/>
  <c r="BU110" i="1" s="1"/>
  <c r="BU79" i="1"/>
  <c r="BF94" i="1"/>
  <c r="L94" i="1"/>
  <c r="U94" i="1"/>
  <c r="AL87" i="1"/>
  <c r="AL88" i="1" s="1"/>
  <c r="AL89" i="1" s="1"/>
  <c r="AL92" i="1"/>
  <c r="AL93" i="1"/>
  <c r="AL90" i="1"/>
  <c r="AL91" i="1" s="1"/>
  <c r="BG95" i="1"/>
  <c r="AW92" i="1"/>
  <c r="AW59" i="1"/>
  <c r="AW117" i="1" s="1"/>
  <c r="AW119" i="1" s="1"/>
  <c r="AW121" i="1" s="1"/>
  <c r="M104" i="1"/>
  <c r="M106" i="1" s="1"/>
  <c r="M107" i="1" s="1"/>
  <c r="M109" i="1" s="1"/>
  <c r="M110" i="1" s="1"/>
  <c r="M79" i="1"/>
  <c r="L113" i="1" s="1"/>
  <c r="AI126" i="1"/>
  <c r="BA95" i="1"/>
  <c r="AI94" i="1"/>
  <c r="BS117" i="1" l="1"/>
  <c r="BS119" i="1" s="1"/>
  <c r="BS121" i="1" s="1"/>
  <c r="AO104" i="1"/>
  <c r="AO106" i="1" s="1"/>
  <c r="AO107" i="1" s="1"/>
  <c r="AO109" i="1" s="1"/>
  <c r="AO110" i="1" s="1"/>
  <c r="AO111" i="1" s="1"/>
  <c r="BF113" i="1"/>
  <c r="P113" i="1"/>
  <c r="BS104" i="1"/>
  <c r="BS106" i="1" s="1"/>
  <c r="BS107" i="1" s="1"/>
  <c r="BS109" i="1" s="1"/>
  <c r="BS110" i="1" s="1"/>
  <c r="BS111" i="1" s="1"/>
  <c r="AQ117" i="1"/>
  <c r="AQ119" i="1" s="1"/>
  <c r="AQ121" i="1" s="1"/>
  <c r="AQ126" i="1"/>
  <c r="Q113" i="1"/>
  <c r="P104" i="1"/>
  <c r="P106" i="1" s="1"/>
  <c r="P107" i="1" s="1"/>
  <c r="P109" i="1" s="1"/>
  <c r="P110" i="1" s="1"/>
  <c r="P111" i="1" s="1"/>
  <c r="AZ117" i="1"/>
  <c r="AZ119" i="1" s="1"/>
  <c r="AZ121" i="1" s="1"/>
  <c r="BB94" i="1"/>
  <c r="BB117" i="1"/>
  <c r="BB119" i="1" s="1"/>
  <c r="BB121" i="1" s="1"/>
  <c r="AW113" i="1"/>
  <c r="AW114" i="1" s="1"/>
  <c r="BU113" i="1"/>
  <c r="AK117" i="1"/>
  <c r="AK119" i="1" s="1"/>
  <c r="AK121" i="1" s="1"/>
  <c r="AO117" i="1"/>
  <c r="AO119" i="1" s="1"/>
  <c r="AO121" i="1" s="1"/>
  <c r="AS94" i="1"/>
  <c r="AP117" i="1"/>
  <c r="AP119" i="1" s="1"/>
  <c r="AP121" i="1" s="1"/>
  <c r="AP126" i="1"/>
  <c r="AK94" i="1"/>
  <c r="AN119" i="1"/>
  <c r="AN121" i="1" s="1"/>
  <c r="AW94" i="1"/>
  <c r="BA117" i="1"/>
  <c r="BA119" i="1" s="1"/>
  <c r="BA121" i="1" s="1"/>
  <c r="BO105" i="1"/>
  <c r="AR117" i="1"/>
  <c r="AR119" i="1" s="1"/>
  <c r="AR121" i="1" s="1"/>
  <c r="AR126" i="1"/>
  <c r="U104" i="1"/>
  <c r="U106" i="1" s="1"/>
  <c r="U107" i="1" s="1"/>
  <c r="U109" i="1" s="1"/>
  <c r="U110" i="1" s="1"/>
  <c r="U111" i="1" s="1"/>
  <c r="U79" i="1"/>
  <c r="U113" i="1" s="1"/>
  <c r="E80" i="1"/>
  <c r="BR113" i="1"/>
  <c r="E105" i="1"/>
  <c r="N113" i="1"/>
  <c r="AN87" i="1"/>
  <c r="AN88" i="1" s="1"/>
  <c r="AN89" i="1" s="1"/>
  <c r="AN62" i="1" s="1"/>
  <c r="AN95" i="1" s="1"/>
  <c r="AN92" i="1"/>
  <c r="AN93" i="1"/>
  <c r="AN90" i="1"/>
  <c r="AN91" i="1" s="1"/>
  <c r="BM113" i="1"/>
  <c r="N80" i="1"/>
  <c r="BM131" i="1" s="1"/>
  <c r="N105" i="1"/>
  <c r="BR80" i="1"/>
  <c r="BR105" i="1"/>
  <c r="Q80" i="1"/>
  <c r="P131" i="1" s="1"/>
  <c r="Q105" i="1"/>
  <c r="BE113" i="1"/>
  <c r="BE114" i="1" s="1"/>
  <c r="AW80" i="1"/>
  <c r="AW105" i="1"/>
  <c r="K58" i="1"/>
  <c r="K80" i="1"/>
  <c r="AE131" i="1" s="1"/>
  <c r="AE113" i="1"/>
  <c r="AE114" i="1" s="1"/>
  <c r="K105" i="1"/>
  <c r="AI80" i="1"/>
  <c r="AI105" i="1"/>
  <c r="BK105" i="1"/>
  <c r="BK80" i="1"/>
  <c r="AQ94" i="1"/>
  <c r="D126" i="1" s="1"/>
  <c r="H105" i="1"/>
  <c r="H80" i="1"/>
  <c r="G80" i="1"/>
  <c r="BL131" i="1" s="1"/>
  <c r="BL113" i="1"/>
  <c r="G105" i="1"/>
  <c r="AT58" i="1"/>
  <c r="AT80" i="1"/>
  <c r="AT105" i="1"/>
  <c r="C113" i="1"/>
  <c r="AY80" i="1"/>
  <c r="AY105" i="1"/>
  <c r="AI87" i="1"/>
  <c r="AI88" i="1" s="1"/>
  <c r="AI89" i="1" s="1"/>
  <c r="AI62" i="1" s="1"/>
  <c r="AI95" i="1" s="1"/>
  <c r="AI93" i="1"/>
  <c r="AI92" i="1"/>
  <c r="AI90" i="1"/>
  <c r="AI91" i="1" s="1"/>
  <c r="D80" i="1"/>
  <c r="D105" i="1"/>
  <c r="AR80" i="1"/>
  <c r="AR105" i="1"/>
  <c r="P87" i="1"/>
  <c r="P88" i="1" s="1"/>
  <c r="P89" i="1" s="1"/>
  <c r="P62" i="1" s="1"/>
  <c r="P95" i="1" s="1"/>
  <c r="P92" i="1"/>
  <c r="P93" i="1"/>
  <c r="P90" i="1"/>
  <c r="P91" i="1" s="1"/>
  <c r="C105" i="1"/>
  <c r="C80" i="1"/>
  <c r="AN80" i="1"/>
  <c r="AN131" i="1" s="1"/>
  <c r="AN105" i="1"/>
  <c r="F80" i="1"/>
  <c r="F105" i="1"/>
  <c r="AS56" i="1"/>
  <c r="AS90" i="1"/>
  <c r="AS91" i="1" s="1"/>
  <c r="AS71" i="1"/>
  <c r="AS74" i="1" s="1"/>
  <c r="AL104" i="1"/>
  <c r="AL106" i="1" s="1"/>
  <c r="AL107" i="1" s="1"/>
  <c r="AL109" i="1" s="1"/>
  <c r="AL110" i="1" s="1"/>
  <c r="AL111" i="1" s="1"/>
  <c r="AL79" i="1"/>
  <c r="AK113" i="1" s="1"/>
  <c r="F113" i="1"/>
  <c r="BA80" i="1"/>
  <c r="F131" i="1" s="1"/>
  <c r="BA105" i="1"/>
  <c r="BA113" i="1"/>
  <c r="BA114" i="1" s="1"/>
  <c r="BS80" i="1"/>
  <c r="O80" i="1"/>
  <c r="BN131" i="1" s="1"/>
  <c r="O105" i="1"/>
  <c r="BN113" i="1"/>
  <c r="E113" i="1"/>
  <c r="AZ105" i="1"/>
  <c r="AZ80" i="1"/>
  <c r="AW84" i="1"/>
  <c r="BE117" i="1"/>
  <c r="BE119" i="1" s="1"/>
  <c r="BE121" i="1" s="1"/>
  <c r="B80" i="1"/>
  <c r="BO131" i="1" s="1"/>
  <c r="BO113" i="1"/>
  <c r="B105" i="1"/>
  <c r="R93" i="1"/>
  <c r="R87" i="1"/>
  <c r="R88" i="1" s="1"/>
  <c r="R89" i="1" s="1"/>
  <c r="R90" i="1"/>
  <c r="R91" i="1" s="1"/>
  <c r="R92" i="1"/>
  <c r="BB105" i="1"/>
  <c r="AK105" i="1"/>
  <c r="AQ56" i="1"/>
  <c r="AQ82" i="1"/>
  <c r="AQ90" i="1"/>
  <c r="AQ91" i="1" s="1"/>
  <c r="AQ71" i="1"/>
  <c r="AQ74" i="1" s="1"/>
  <c r="AQ79" i="1" s="1"/>
  <c r="M80" i="1"/>
  <c r="M105" i="1"/>
  <c r="AX113" i="1"/>
  <c r="BU105" i="1"/>
  <c r="BU80" i="1"/>
  <c r="BU131" i="1" s="1"/>
  <c r="BG105" i="1"/>
  <c r="BG80" i="1"/>
  <c r="T92" i="1"/>
  <c r="T87" i="1"/>
  <c r="T88" i="1" s="1"/>
  <c r="T89" i="1" s="1"/>
  <c r="T59" i="1" s="1"/>
  <c r="T93" i="1"/>
  <c r="AK84" i="1"/>
  <c r="AH117" i="1"/>
  <c r="AH119" i="1" s="1"/>
  <c r="AH121" i="1" s="1"/>
  <c r="BB84" i="1"/>
  <c r="BF117" i="1"/>
  <c r="BF119" i="1" s="1"/>
  <c r="BF121" i="1" s="1"/>
  <c r="BP105" i="1"/>
  <c r="BF80" i="1"/>
  <c r="BF105" i="1"/>
  <c r="L105" i="1"/>
  <c r="L114" i="1"/>
  <c r="R105" i="1"/>
  <c r="R80" i="1"/>
  <c r="AY113" i="1"/>
  <c r="J92" i="1"/>
  <c r="M113" i="1"/>
  <c r="AX80" i="1"/>
  <c r="AX105" i="1"/>
  <c r="AO105" i="1"/>
  <c r="BE105" i="1"/>
  <c r="B113" i="1"/>
  <c r="I105" i="1"/>
  <c r="I80" i="1"/>
  <c r="AY131" i="1" l="1"/>
  <c r="BS105" i="1"/>
  <c r="M131" i="1"/>
  <c r="BF131" i="1"/>
  <c r="K131" i="1"/>
  <c r="AX131" i="1"/>
  <c r="P105" i="1"/>
  <c r="O131" i="1"/>
  <c r="BA131" i="1"/>
  <c r="AQ113" i="1"/>
  <c r="AQ114" i="1" s="1"/>
  <c r="E131" i="1"/>
  <c r="B131" i="1"/>
  <c r="BE131" i="1"/>
  <c r="N131" i="1"/>
  <c r="H131" i="1"/>
  <c r="AW131" i="1"/>
  <c r="C131" i="1"/>
  <c r="BR131" i="1"/>
  <c r="L131" i="1"/>
  <c r="Q131" i="1"/>
  <c r="G131" i="1"/>
  <c r="T84" i="1"/>
  <c r="T57" i="1" s="1"/>
  <c r="T94" i="1"/>
  <c r="AI113" i="1"/>
  <c r="AI114" i="1" s="1"/>
  <c r="AL105" i="1"/>
  <c r="AL80" i="1"/>
  <c r="AI131" i="1" s="1"/>
  <c r="AS104" i="1"/>
  <c r="AS106" i="1" s="1"/>
  <c r="AS107" i="1" s="1"/>
  <c r="AS109" i="1" s="1"/>
  <c r="AS110" i="1" s="1"/>
  <c r="AS111" i="1" s="1"/>
  <c r="AS79" i="1"/>
  <c r="AR113" i="1" s="1"/>
  <c r="D113" i="1"/>
  <c r="AQ80" i="1"/>
  <c r="AQ131" i="1" s="1"/>
  <c r="AT59" i="1"/>
  <c r="AS117" i="1" s="1"/>
  <c r="AS119" i="1" s="1"/>
  <c r="AS121" i="1" s="1"/>
  <c r="AT92" i="1"/>
  <c r="AZ113" i="1"/>
  <c r="U80" i="1"/>
  <c r="AZ131" i="1" s="1"/>
  <c r="U105" i="1"/>
  <c r="K59" i="1"/>
  <c r="K92" i="1"/>
  <c r="T90" i="1" l="1"/>
  <c r="T91" i="1" s="1"/>
  <c r="T117" i="1"/>
  <c r="T119" i="1" s="1"/>
  <c r="T121" i="1" s="1"/>
  <c r="T126" i="1"/>
  <c r="U131" i="1"/>
  <c r="AK131" i="1"/>
  <c r="D131" i="1"/>
  <c r="AE117" i="1"/>
  <c r="AE119" i="1" s="1"/>
  <c r="AE121" i="1" s="1"/>
  <c r="K94" i="1"/>
  <c r="AS105" i="1"/>
  <c r="AS80" i="1"/>
  <c r="AT84" i="1"/>
  <c r="AT94" i="1"/>
  <c r="T56" i="1"/>
  <c r="T71" i="1"/>
  <c r="T74" i="1" s="1"/>
  <c r="AR131" i="1" l="1"/>
  <c r="T79" i="1"/>
  <c r="T113" i="1" s="1"/>
  <c r="T80" i="1" l="1"/>
  <c r="T131" i="1" s="1"/>
  <c r="BJ55" i="1"/>
  <c r="BJ57" i="1" s="1"/>
  <c r="BJ84" i="1"/>
  <c r="BI55" i="1"/>
  <c r="BI59" i="1" s="1"/>
  <c r="BI94" i="1" s="1"/>
  <c r="BD126" i="1"/>
  <c r="BI84" i="1"/>
  <c r="J55" i="1"/>
  <c r="J62" i="1" s="1"/>
  <c r="J95" i="1" s="1"/>
  <c r="AC126" i="1"/>
  <c r="J84" i="1"/>
  <c r="AP71" i="1"/>
  <c r="AP74" i="1" s="1"/>
  <c r="AP79" i="1" s="1"/>
  <c r="AP113" i="1" s="1"/>
  <c r="AV55" i="1"/>
  <c r="AV57" i="1" s="1"/>
  <c r="AV76" i="1" s="1"/>
  <c r="AV84" i="1"/>
  <c r="AG71" i="1"/>
  <c r="AG74" i="1" s="1"/>
  <c r="AG79" i="1" s="1"/>
  <c r="AL113" i="1" s="1"/>
  <c r="BH71" i="1"/>
  <c r="BH74" i="1" s="1"/>
  <c r="BH79" i="1" s="1"/>
  <c r="BQ71" i="1"/>
  <c r="BQ74" i="1" s="1"/>
  <c r="BQ79" i="1" s="1"/>
  <c r="BQ113" i="1" s="1"/>
  <c r="Z71" i="1"/>
  <c r="Z74" i="1" s="1"/>
  <c r="Z79" i="1" s="1"/>
  <c r="Z113" i="1" s="1"/>
  <c r="W71" i="1"/>
  <c r="W74" i="1" s="1"/>
  <c r="W79" i="1" s="1"/>
  <c r="W113" i="1" s="1"/>
  <c r="W114" i="1" s="1"/>
  <c r="AV73" i="1"/>
  <c r="AV101" i="1" s="1"/>
  <c r="AG82" i="1"/>
  <c r="AV62" i="1"/>
  <c r="BH82" i="1"/>
  <c r="BT71" i="1"/>
  <c r="BT74" i="1" s="1"/>
  <c r="BT73" i="1"/>
  <c r="BT101" i="1" s="1"/>
  <c r="BC71" i="1"/>
  <c r="BC74" i="1" s="1"/>
  <c r="BC79" i="1" s="1"/>
  <c r="BD73" i="1"/>
  <c r="BD101" i="1" s="1"/>
  <c r="BJ63" i="1"/>
  <c r="S118" i="1"/>
  <c r="W95" i="1"/>
  <c r="K117" i="1"/>
  <c r="K119" i="1" s="1"/>
  <c r="K121" i="1" s="1"/>
  <c r="J93" i="1"/>
  <c r="J63" i="1"/>
  <c r="J72" i="1"/>
  <c r="AH71" i="1"/>
  <c r="AH74" i="1" s="1"/>
  <c r="AH79" i="1" s="1"/>
  <c r="BI72" i="1"/>
  <c r="AM113" i="1"/>
  <c r="S126" i="1"/>
  <c r="W72" i="1"/>
  <c r="BQ72" i="1"/>
  <c r="BT56" i="1"/>
  <c r="AH72" i="1"/>
  <c r="AV87" i="1" l="1"/>
  <c r="AV88" i="1" s="1"/>
  <c r="AV89" i="1" s="1"/>
  <c r="BJ126" i="1"/>
  <c r="BJ76" i="1"/>
  <c r="BJ62" i="1"/>
  <c r="BJ95" i="1" s="1"/>
  <c r="J87" i="1"/>
  <c r="J88" i="1" s="1"/>
  <c r="J89" i="1" s="1"/>
  <c r="BJ87" i="1"/>
  <c r="BJ88" i="1" s="1"/>
  <c r="BJ89" i="1" s="1"/>
  <c r="BI57" i="1"/>
  <c r="BI56" i="1" s="1"/>
  <c r="BC104" i="1"/>
  <c r="BC106" i="1" s="1"/>
  <c r="BC107" i="1" s="1"/>
  <c r="BC109" i="1" s="1"/>
  <c r="BC110" i="1" s="1"/>
  <c r="BC111" i="1" s="1"/>
  <c r="AV126" i="1"/>
  <c r="BI87" i="1"/>
  <c r="BI88" i="1" s="1"/>
  <c r="BI89" i="1" s="1"/>
  <c r="AG113" i="1"/>
  <c r="AH113" i="1"/>
  <c r="AH114" i="1" s="1"/>
  <c r="J57" i="1"/>
  <c r="J71" i="1" s="1"/>
  <c r="J74" i="1" s="1"/>
  <c r="J79" i="1" s="1"/>
  <c r="AV59" i="1"/>
  <c r="AV117" i="1" s="1"/>
  <c r="AV119" i="1" s="1"/>
  <c r="AV121" i="1" s="1"/>
  <c r="J59" i="1"/>
  <c r="J94" i="1" s="1"/>
  <c r="BP113" i="1"/>
  <c r="AO113" i="1"/>
  <c r="BC113" i="1"/>
  <c r="BC80" i="1"/>
  <c r="R113" i="1"/>
  <c r="AV71" i="1"/>
  <c r="AV74" i="1" s="1"/>
  <c r="AV79" i="1" s="1"/>
  <c r="AA113" i="1" s="1"/>
  <c r="AV90" i="1"/>
  <c r="AV91" i="1" s="1"/>
  <c r="AV56" i="1"/>
  <c r="AA117" i="1"/>
  <c r="AA119" i="1" s="1"/>
  <c r="AA121" i="1" s="1"/>
  <c r="AA126" i="1"/>
  <c r="AS113" i="1"/>
  <c r="BD104" i="1"/>
  <c r="BD105" i="1" s="1"/>
  <c r="AV95" i="1"/>
  <c r="BD117" i="1"/>
  <c r="BD119" i="1" s="1"/>
  <c r="BD121" i="1" s="1"/>
  <c r="BI62" i="1"/>
  <c r="BI95" i="1" s="1"/>
  <c r="BT79" i="1"/>
  <c r="BT104" i="1"/>
  <c r="BT106" i="1" s="1"/>
  <c r="BT107" i="1" s="1"/>
  <c r="BT109" i="1" s="1"/>
  <c r="BT110" i="1" s="1"/>
  <c r="BG113" i="1"/>
  <c r="BH80" i="1"/>
  <c r="BG131" i="1" s="1"/>
  <c r="AF113" i="1"/>
  <c r="AF114" i="1" s="1"/>
  <c r="AG80" i="1"/>
  <c r="BJ56" i="1"/>
  <c r="BJ71" i="1"/>
  <c r="BJ74" i="1" s="1"/>
  <c r="BJ82" i="1"/>
  <c r="BJ90" i="1"/>
  <c r="BJ91" i="1" s="1"/>
  <c r="V113" i="1"/>
  <c r="W80" i="1"/>
  <c r="Y113" i="1"/>
  <c r="Z80" i="1"/>
  <c r="Z131" i="1" s="1"/>
  <c r="AT117" i="1"/>
  <c r="AT119" i="1" s="1"/>
  <c r="AT121" i="1" s="1"/>
  <c r="AT126" i="1"/>
  <c r="BQ80" i="1"/>
  <c r="BQ131" i="1" s="1"/>
  <c r="BB113" i="1"/>
  <c r="BB114" i="1" s="1"/>
  <c r="BD95" i="1"/>
  <c r="I117" i="1"/>
  <c r="I119" i="1" s="1"/>
  <c r="I121" i="1" s="1"/>
  <c r="I126" i="1"/>
  <c r="BJ59" i="1"/>
  <c r="AH80" i="1"/>
  <c r="AH131" i="1" s="1"/>
  <c r="BD94" i="1"/>
  <c r="BH117" i="1"/>
  <c r="BH119" i="1" s="1"/>
  <c r="BH121" i="1" s="1"/>
  <c r="BH126" i="1"/>
  <c r="AV82" i="1"/>
  <c r="AP80" i="1"/>
  <c r="AP131" i="1" s="1"/>
  <c r="BI126" i="1" l="1"/>
  <c r="BC105" i="1"/>
  <c r="J56" i="1"/>
  <c r="J76" i="1"/>
  <c r="J82" i="1" s="1"/>
  <c r="BI71" i="1"/>
  <c r="BI74" i="1" s="1"/>
  <c r="BI79" i="1" s="1"/>
  <c r="BD113" i="1" s="1"/>
  <c r="BD106" i="1"/>
  <c r="BD107" i="1" s="1"/>
  <c r="BD109" i="1" s="1"/>
  <c r="BD110" i="1" s="1"/>
  <c r="BI90" i="1"/>
  <c r="BI91" i="1" s="1"/>
  <c r="J104" i="1"/>
  <c r="J106" i="1" s="1"/>
  <c r="J107" i="1" s="1"/>
  <c r="J109" i="1" s="1"/>
  <c r="J110" i="1" s="1"/>
  <c r="BK113" i="1"/>
  <c r="BT113" i="1"/>
  <c r="AC113" i="1"/>
  <c r="AC114" i="1" s="1"/>
  <c r="J113" i="1"/>
  <c r="AV94" i="1"/>
  <c r="AC117" i="1"/>
  <c r="AC119" i="1" s="1"/>
  <c r="AC121" i="1" s="1"/>
  <c r="J126" i="1"/>
  <c r="J117" i="1"/>
  <c r="J119" i="1" s="1"/>
  <c r="J121" i="1" s="1"/>
  <c r="J90" i="1"/>
  <c r="J91" i="1" s="1"/>
  <c r="V131" i="1"/>
  <c r="W131" i="1"/>
  <c r="AV113" i="1"/>
  <c r="AV114" i="1" s="1"/>
  <c r="AF131" i="1"/>
  <c r="AL131" i="1"/>
  <c r="BP131" i="1"/>
  <c r="AV104" i="1"/>
  <c r="AV106" i="1" s="1"/>
  <c r="AV107" i="1" s="1"/>
  <c r="AV109" i="1" s="1"/>
  <c r="AV110" i="1" s="1"/>
  <c r="BB131" i="1"/>
  <c r="R131" i="1"/>
  <c r="AO131" i="1"/>
  <c r="BC131" i="1"/>
  <c r="AG131" i="1"/>
  <c r="AS131" i="1"/>
  <c r="BJ94" i="1"/>
  <c r="S117" i="1"/>
  <c r="S119" i="1" s="1"/>
  <c r="S121" i="1" s="1"/>
  <c r="AA114" i="1"/>
  <c r="Y131" i="1"/>
  <c r="AM131" i="1"/>
  <c r="BJ104" i="1"/>
  <c r="BJ106" i="1" s="1"/>
  <c r="BJ107" i="1" s="1"/>
  <c r="BJ109" i="1" s="1"/>
  <c r="BJ110" i="1" s="1"/>
  <c r="BJ111" i="1" s="1"/>
  <c r="BJ79" i="1"/>
  <c r="BH113" i="1"/>
  <c r="BI80" i="1"/>
  <c r="BS113" i="1"/>
  <c r="BT80" i="1"/>
  <c r="BT131" i="1" s="1"/>
  <c r="BT105" i="1"/>
  <c r="AV80" i="1"/>
  <c r="AV131" i="1" s="1"/>
  <c r="AT113" i="1"/>
  <c r="AT114" i="1" s="1"/>
  <c r="I113" i="1"/>
  <c r="I114" i="1" s="1"/>
  <c r="J80" i="1"/>
  <c r="J131" i="1" s="1"/>
  <c r="J105" i="1" l="1"/>
  <c r="BI104" i="1"/>
  <c r="S113" i="1"/>
  <c r="BJ113" i="1"/>
  <c r="I131" i="1"/>
  <c r="AC131" i="1"/>
  <c r="AV105" i="1"/>
  <c r="AT131" i="1"/>
  <c r="AA131" i="1"/>
  <c r="BH131" i="1"/>
  <c r="BD131" i="1"/>
  <c r="BS131" i="1"/>
  <c r="BK131" i="1"/>
  <c r="BI113" i="1"/>
  <c r="BJ105" i="1"/>
  <c r="BJ80" i="1"/>
  <c r="BJ131" i="1" s="1"/>
  <c r="BI106" i="1" l="1"/>
  <c r="BI107" i="1" s="1"/>
  <c r="BI109" i="1" s="1"/>
  <c r="BI110" i="1" s="1"/>
  <c r="BI105" i="1"/>
  <c r="BI131" i="1"/>
  <c r="S131" i="1"/>
</calcChain>
</file>

<file path=xl/sharedStrings.xml><?xml version="1.0" encoding="utf-8"?>
<sst xmlns="http://schemas.openxmlformats.org/spreadsheetml/2006/main" count="1657" uniqueCount="416">
  <si>
    <t>ENGINE IDENTITY</t>
  </si>
  <si>
    <t xml:space="preserve"> PEP No.</t>
  </si>
  <si>
    <t xml:space="preserve">Data Source Ref.                                                   File   DASO         </t>
  </si>
  <si>
    <t>4,49,400,    468,579,     1061</t>
  </si>
  <si>
    <t>40,56,465</t>
  </si>
  <si>
    <t xml:space="preserve"> YEAR</t>
  </si>
  <si>
    <t>Make</t>
  </si>
  <si>
    <t>MERC</t>
  </si>
  <si>
    <t>BRM</t>
  </si>
  <si>
    <t>Model</t>
  </si>
  <si>
    <t>M93654</t>
  </si>
  <si>
    <t>Swept Volume          Litres</t>
  </si>
  <si>
    <t>Induction System</t>
  </si>
  <si>
    <t>NA</t>
  </si>
  <si>
    <t>Class</t>
  </si>
  <si>
    <t>RR</t>
  </si>
  <si>
    <t>GEOMETRY</t>
  </si>
  <si>
    <t>Configuration</t>
  </si>
  <si>
    <t>IL4</t>
  </si>
  <si>
    <t>No. of Cylinders        CN</t>
  </si>
  <si>
    <t>No.Cyls/Intake         CNI</t>
  </si>
  <si>
    <t>In. &amp; Ex. Configuration</t>
  </si>
  <si>
    <t>C/CF</t>
  </si>
  <si>
    <t>FI/CF</t>
  </si>
  <si>
    <t xml:space="preserve">Comb. Ch'b'r/Piston Config'n          </t>
  </si>
  <si>
    <t>PR/F</t>
  </si>
  <si>
    <t>H/H</t>
  </si>
  <si>
    <t>Compression Ratio      R</t>
  </si>
  <si>
    <t>BORE                        B  mm</t>
  </si>
  <si>
    <t>STROKE                    S    "</t>
  </si>
  <si>
    <t xml:space="preserve">Valve Opening/Return System                     </t>
  </si>
  <si>
    <t>SOHC</t>
  </si>
  <si>
    <t>DOHC/H</t>
  </si>
  <si>
    <t>Valve No./Cyl.-In.    VNI</t>
  </si>
  <si>
    <t xml:space="preserve">    "     "      "  -Ex.   VNE</t>
  </si>
  <si>
    <t>Valve Incl. Angle      VIA   Deg</t>
  </si>
  <si>
    <t xml:space="preserve">Inlet Valve Dia.        IVD    mm     </t>
  </si>
  <si>
    <t>Inlet Valve Lift          IVL      "</t>
  </si>
  <si>
    <t>Inlet Tract Length     LIN      "</t>
  </si>
  <si>
    <t>Timing-In. Open       IVO   Deg</t>
  </si>
  <si>
    <t xml:space="preserve">   "       "   Close      IVC     "</t>
  </si>
  <si>
    <t xml:space="preserve">   "       Ex Open      EVO   "</t>
  </si>
  <si>
    <t xml:space="preserve">    "      "   Close      EVC    " </t>
  </si>
  <si>
    <t>In. Open Duration    IOD      "</t>
  </si>
  <si>
    <t xml:space="preserve">Ex.  "        "             EOD   " </t>
  </si>
  <si>
    <t xml:space="preserve">In.-Ex. Overlap          OL     " </t>
  </si>
  <si>
    <t>Main Journal Dia.     MJ    mm</t>
  </si>
  <si>
    <t>Crank Pin Dia.         CP      "</t>
  </si>
  <si>
    <t>Gudgeon Pin Dia.     GP     "</t>
  </si>
  <si>
    <t>Con. Rod Length     CRL     "</t>
  </si>
  <si>
    <t xml:space="preserve"> Piston Height           PH    "</t>
  </si>
  <si>
    <t xml:space="preserve"> Piston Skirt Length   PSL   "</t>
  </si>
  <si>
    <t xml:space="preserve"> Equiv. PSL -           EPSL  "</t>
  </si>
  <si>
    <t>INFLOW CONDITIONS</t>
  </si>
  <si>
    <t>Fuel Type / Ref. No. to APPX. 2</t>
  </si>
  <si>
    <t>PB/2</t>
  </si>
  <si>
    <t>P</t>
  </si>
  <si>
    <t>Fuel Adj. to  Petrol    AA</t>
  </si>
  <si>
    <t>Press. @ In. Valve   IVP     ATA</t>
  </si>
  <si>
    <t xml:space="preserve"> CODE</t>
  </si>
  <si>
    <t xml:space="preserve"> Induction Code</t>
  </si>
  <si>
    <t>AT</t>
  </si>
  <si>
    <t>PERFORMANCE</t>
  </si>
  <si>
    <t>Peak (Rated) Power  PP    HP</t>
  </si>
  <si>
    <t>Crank RPM @  PP    NP</t>
  </si>
  <si>
    <t>Peak Torque             TP   LbFt</t>
  </si>
  <si>
    <t>Crank RPM @  TP    NT</t>
  </si>
  <si>
    <t>GEOMETRIC ANALYSIS</t>
  </si>
  <si>
    <t xml:space="preserve">  B/S                                </t>
  </si>
  <si>
    <t xml:space="preserve">  PA                              SqCm </t>
  </si>
  <si>
    <t xml:space="preserve"> V/CN               cc per cylinder</t>
  </si>
  <si>
    <t xml:space="preserve">  V                                    cc</t>
  </si>
  <si>
    <t xml:space="preserve"> IVA                              SqCm</t>
  </si>
  <si>
    <t>IVA/PA</t>
  </si>
  <si>
    <t xml:space="preserve">IVL/IVD </t>
  </si>
  <si>
    <t xml:space="preserve"> ISA                              SqCm</t>
  </si>
  <si>
    <t xml:space="preserve"> ISA/PA </t>
  </si>
  <si>
    <t xml:space="preserve"> MJ/S                                % </t>
  </si>
  <si>
    <t xml:space="preserve"> CP/S                                % </t>
  </si>
  <si>
    <t xml:space="preserve"> GP/S                               % </t>
  </si>
  <si>
    <t xml:space="preserve"> CRL/S</t>
  </si>
  <si>
    <t xml:space="preserve"> B/PH</t>
  </si>
  <si>
    <t xml:space="preserve"> 100/Smm</t>
  </si>
  <si>
    <t xml:space="preserve"> R*VIA</t>
  </si>
  <si>
    <t>PERFORMANCE ANALYSIS</t>
  </si>
  <si>
    <t xml:space="preserve"> PP/V=SP                   HP/Litre</t>
  </si>
  <si>
    <t xml:space="preserve"> F= (NP-NT)/NP                   %</t>
  </si>
  <si>
    <t xml:space="preserve"> MPSP = 2*S*NP               m/s</t>
  </si>
  <si>
    <t xml:space="preserve"> BMPP                              Bar</t>
  </si>
  <si>
    <t xml:space="preserve"> MPST                              m/s</t>
  </si>
  <si>
    <t xml:space="preserve"> BMTP                              Bar</t>
  </si>
  <si>
    <t xml:space="preserve"> RA =0.63/(1-1/R^O.4)</t>
  </si>
  <si>
    <t xml:space="preserve"> PPA = PP*RA/AA             HP</t>
  </si>
  <si>
    <t xml:space="preserve"> BMPA= BMPP*RA/AA       Bar</t>
  </si>
  <si>
    <t xml:space="preserve"> BMPA/MDR                Adj.Bar  </t>
  </si>
  <si>
    <t xml:space="preserve"> TPA =  TP*RA/AA          Lb.Ft  </t>
  </si>
  <si>
    <t xml:space="preserve"> BMTA =BMTP*RA/AA       Bar</t>
  </si>
  <si>
    <t xml:space="preserve"> PPA/PA                  HP/SqCm                  </t>
  </si>
  <si>
    <t xml:space="preserve"> (PPA/PA)/MDR   Adj.HP/SqCm</t>
  </si>
  <si>
    <t>(PPA/PA)*(B/S)/ MDR</t>
  </si>
  <si>
    <t xml:space="preserve"> PPA/V                      HP/Litre</t>
  </si>
  <si>
    <t xml:space="preserve"> (PPA/ V)/ MDR )  Adj.HP/Litre</t>
  </si>
  <si>
    <t xml:space="preserve"> PPA/IVA                 HP/SqCm</t>
  </si>
  <si>
    <t xml:space="preserve"> PPA/ISA                     "       "</t>
  </si>
  <si>
    <t xml:space="preserve"> MGVP = MPSP*PA/IVA    m/s     </t>
  </si>
  <si>
    <t xml:space="preserve"> MSVP = MPSP*PA/ISA       "</t>
  </si>
  <si>
    <t xml:space="preserve"> BNP    = B*NP                    "</t>
  </si>
  <si>
    <t xml:space="preserve"> MVSP = IVL*NP/(83.333*IOD) "</t>
  </si>
  <si>
    <t xml:space="preserve"> MPD @ nom'l (CRL/S)=2     g    </t>
  </si>
  <si>
    <t xml:space="preserve"> MPD @ actual CRL             g</t>
  </si>
  <si>
    <t xml:space="preserve"> PSF = Piston Stress Function</t>
  </si>
  <si>
    <t>( NPx(MPSP)^2)/10^5</t>
  </si>
  <si>
    <t xml:space="preserve"> KF1 for FPMEP</t>
  </si>
  <si>
    <t xml:space="preserve"> KF2 for FPMEP*10^7</t>
  </si>
  <si>
    <t xml:space="preserve"> EIMPA                             Bar</t>
  </si>
  <si>
    <t xml:space="preserve"> Estd. Mech. Effy.  EEM     %</t>
  </si>
  <si>
    <t xml:space="preserve"> EIMPA/MDR                    Bar</t>
  </si>
  <si>
    <r>
      <t xml:space="preserve"> </t>
    </r>
    <r>
      <rPr>
        <b/>
        <sz val="10"/>
        <rFont val="Arial"/>
        <family val="2"/>
      </rPr>
      <t>SPPA</t>
    </r>
  </si>
  <si>
    <t xml:space="preserve"> =EIMPA/(MDR*(MPSP)^0.5)</t>
  </si>
  <si>
    <t xml:space="preserve"> SPPB</t>
  </si>
  <si>
    <r>
      <t xml:space="preserve"> SPPB</t>
    </r>
    <r>
      <rPr>
        <sz val="11"/>
        <color theme="1"/>
        <rFont val="Calibri"/>
        <family val="2"/>
        <scheme val="minor"/>
      </rPr>
      <t xml:space="preserve"> -f(CRL/S)=</t>
    </r>
    <r>
      <rPr>
        <b/>
        <sz val="10"/>
        <rFont val="Arial"/>
        <family val="2"/>
      </rPr>
      <t>SPPC</t>
    </r>
  </si>
  <si>
    <r>
      <t xml:space="preserve"> </t>
    </r>
    <r>
      <rPr>
        <b/>
        <sz val="10"/>
        <rFont val="Arial"/>
        <family val="2"/>
      </rPr>
      <t>Delta from 3*(B/PH)^1/3  %</t>
    </r>
  </si>
  <si>
    <t xml:space="preserve"> EBMTA</t>
  </si>
  <si>
    <r>
      <t xml:space="preserve"> </t>
    </r>
    <r>
      <rPr>
        <b/>
        <sz val="10"/>
        <rFont val="Arial"/>
        <family val="2"/>
      </rPr>
      <t>Delta EBMTA   %</t>
    </r>
  </si>
  <si>
    <r>
      <t xml:space="preserve"> </t>
    </r>
    <r>
      <rPr>
        <b/>
        <sz val="10"/>
        <rFont val="Arial"/>
        <family val="2"/>
      </rPr>
      <t>Act from Est %</t>
    </r>
  </si>
  <si>
    <r>
      <t xml:space="preserve"> </t>
    </r>
    <r>
      <rPr>
        <b/>
        <sz val="10"/>
        <rFont val="Arial"/>
        <family val="2"/>
      </rPr>
      <t>SPEED FACTOR - SCF</t>
    </r>
  </si>
  <si>
    <t xml:space="preserve"> NP Repeat - RPM</t>
  </si>
  <si>
    <t xml:space="preserve"> GS = Actual NP/SCF</t>
  </si>
  <si>
    <r>
      <t xml:space="preserve"> KS  = 47.4 (for</t>
    </r>
    <r>
      <rPr>
        <b/>
        <sz val="10"/>
        <rFont val="Arial"/>
        <family val="2"/>
      </rPr>
      <t xml:space="preserve"> I</t>
    </r>
    <r>
      <rPr>
        <sz val="11"/>
        <color theme="1"/>
        <rFont val="Calibri"/>
        <family val="2"/>
        <scheme val="minor"/>
      </rPr>
      <t xml:space="preserve">) or 38.6 (for </t>
    </r>
    <r>
      <rPr>
        <b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)</t>
    </r>
  </si>
  <si>
    <r>
      <t xml:space="preserve"> </t>
    </r>
    <r>
      <rPr>
        <b/>
        <sz val="10"/>
        <rFont val="Arial"/>
        <family val="2"/>
      </rPr>
      <t>Delta  %</t>
    </r>
  </si>
  <si>
    <r>
      <t xml:space="preserve"> </t>
    </r>
    <r>
      <rPr>
        <b/>
        <sz val="10"/>
        <rFont val="Arial"/>
        <family val="2"/>
      </rPr>
      <t>= GS</t>
    </r>
    <r>
      <rPr>
        <b/>
        <sz val="10"/>
        <rFont val="Arial"/>
        <family val="2"/>
      </rPr>
      <t xml:space="preserve"> from KSxSCF  </t>
    </r>
  </si>
  <si>
    <t xml:space="preserve"> WEIGHT - W  -  kg</t>
  </si>
  <si>
    <t xml:space="preserve"> PP/W  -  HP/kg</t>
  </si>
  <si>
    <t xml:space="preserve"> RFW  -  Litres adj.</t>
  </si>
  <si>
    <t xml:space="preserve"> CRANK FACTORS</t>
  </si>
  <si>
    <t xml:space="preserve"> CP/MJ - %</t>
  </si>
  <si>
    <t xml:space="preserve"> (100*CP/S)/(BNP)^0.5</t>
  </si>
  <si>
    <r>
      <t xml:space="preserve"> </t>
    </r>
    <r>
      <rPr>
        <b/>
        <sz val="10"/>
        <color indexed="8"/>
        <rFont val="Arial"/>
        <family val="2"/>
      </rPr>
      <t>ECOM%</t>
    </r>
  </si>
  <si>
    <t xml:space="preserve"> = [EV x EC x EM]%</t>
  </si>
  <si>
    <t xml:space="preserve"> =Line 80 x 4.1771</t>
  </si>
  <si>
    <t>T15/2</t>
  </si>
  <si>
    <t>PC</t>
  </si>
  <si>
    <t>135V16</t>
  </si>
  <si>
    <t>2CSC/CF</t>
  </si>
  <si>
    <t>H/MH</t>
  </si>
  <si>
    <t>M</t>
  </si>
  <si>
    <t>F2</t>
  </si>
  <si>
    <t>DOHC</t>
  </si>
  <si>
    <t>P25</t>
  </si>
  <si>
    <t>40,56,                180,647, 648,448</t>
  </si>
  <si>
    <t>36,40,64             424,711</t>
  </si>
  <si>
    <t>36,40,64             424,545, 548,</t>
  </si>
  <si>
    <t>90V8</t>
  </si>
  <si>
    <t>FI/AX/CF</t>
  </si>
  <si>
    <t>HS/H</t>
  </si>
  <si>
    <t>P56/21</t>
  </si>
  <si>
    <t>MASERATI</t>
  </si>
  <si>
    <t>8CTF</t>
  </si>
  <si>
    <t>IL8</t>
  </si>
  <si>
    <t>RSC/CF</t>
  </si>
  <si>
    <t>AUSTIN</t>
  </si>
  <si>
    <t>445,447, 448 , 489,               490</t>
  </si>
  <si>
    <t>ERA</t>
  </si>
  <si>
    <t>E</t>
  </si>
  <si>
    <t>IL6</t>
  </si>
  <si>
    <t>VSC/CF</t>
  </si>
  <si>
    <t>H/LH</t>
  </si>
  <si>
    <t>PROHV</t>
  </si>
  <si>
    <t>140,502           503</t>
  </si>
  <si>
    <t>CONN 'GHT</t>
  </si>
  <si>
    <t>GP</t>
  </si>
  <si>
    <t>H/HH</t>
  </si>
  <si>
    <t>59,206,207  544</t>
  </si>
  <si>
    <t>COSWORTH</t>
  </si>
  <si>
    <t>BDG</t>
  </si>
  <si>
    <t>GAA</t>
  </si>
  <si>
    <t>60V6</t>
  </si>
  <si>
    <t>PRS/F</t>
  </si>
  <si>
    <t>FORD</t>
  </si>
  <si>
    <t>INDY</t>
  </si>
  <si>
    <t>WS</t>
  </si>
  <si>
    <t>PR</t>
  </si>
  <si>
    <t>BTCC</t>
  </si>
  <si>
    <t>ILMOR</t>
  </si>
  <si>
    <t>2175A</t>
  </si>
  <si>
    <t>2175B</t>
  </si>
  <si>
    <t>72V10</t>
  </si>
  <si>
    <t>DOHC/P</t>
  </si>
  <si>
    <t>MATRA</t>
  </si>
  <si>
    <t>MS81</t>
  </si>
  <si>
    <t>60V12</t>
  </si>
  <si>
    <t>F/AX/CF</t>
  </si>
  <si>
    <t>61,485,             486</t>
  </si>
  <si>
    <t>11.550,</t>
  </si>
  <si>
    <t>RENAULT</t>
  </si>
  <si>
    <t>WESLAKE</t>
  </si>
  <si>
    <t>ASTON</t>
  </si>
  <si>
    <t>CH1</t>
  </si>
  <si>
    <t>V'ette</t>
  </si>
  <si>
    <t>90V6</t>
  </si>
  <si>
    <t>PR/MH</t>
  </si>
  <si>
    <t>BMC</t>
  </si>
  <si>
    <t>FJ</t>
  </si>
  <si>
    <t>C/SS</t>
  </si>
  <si>
    <t>BTS/MH</t>
  </si>
  <si>
    <t>134,337,         339,364</t>
  </si>
  <si>
    <t>BRISTOL</t>
  </si>
  <si>
    <t>BS4a/2</t>
  </si>
  <si>
    <t>C/AIF/SI</t>
  </si>
  <si>
    <t>FRONTENAC</t>
  </si>
  <si>
    <t>REPCO</t>
  </si>
  <si>
    <t>HOLDEN</t>
  </si>
  <si>
    <t>SW</t>
  </si>
  <si>
    <t>24,26        264,    597</t>
  </si>
  <si>
    <t>24,26</t>
  </si>
  <si>
    <t>SUNBEAM</t>
  </si>
  <si>
    <t>Cdl'A</t>
  </si>
  <si>
    <t>TT</t>
  </si>
  <si>
    <t>7,78,     79,485</t>
  </si>
  <si>
    <t>GORDINI</t>
  </si>
  <si>
    <t>L-FRAN</t>
  </si>
  <si>
    <t>L-TALBOT</t>
  </si>
  <si>
    <t>OFFIE/MD</t>
  </si>
  <si>
    <t>FB</t>
  </si>
  <si>
    <t>MIDGET</t>
  </si>
  <si>
    <t>GP/T26C</t>
  </si>
  <si>
    <t>A-UNION</t>
  </si>
  <si>
    <t>D</t>
  </si>
  <si>
    <t>2RSC/CF</t>
  </si>
  <si>
    <t xml:space="preserve"> </t>
  </si>
  <si>
    <t>DOHCeq</t>
  </si>
  <si>
    <t>4,39,472,     485,521</t>
  </si>
  <si>
    <t>DELAGE</t>
  </si>
  <si>
    <t>Seaman</t>
  </si>
  <si>
    <t>8,22,68         138,538     555</t>
  </si>
  <si>
    <t>FERRARI</t>
  </si>
  <si>
    <t>FIAT</t>
  </si>
  <si>
    <t>125GPC</t>
  </si>
  <si>
    <t>2x6</t>
  </si>
  <si>
    <t>RSC</t>
  </si>
  <si>
    <t>H/F</t>
  </si>
  <si>
    <t>A/B</t>
  </si>
  <si>
    <t>332,468?   ,Post</t>
  </si>
  <si>
    <t>M7294</t>
  </si>
  <si>
    <t>DAB</t>
  </si>
  <si>
    <t>PR/HH</t>
  </si>
  <si>
    <t>PR/LH</t>
  </si>
  <si>
    <t>139,331        392,394</t>
  </si>
  <si>
    <t>MG</t>
  </si>
  <si>
    <t>Q/EX127</t>
  </si>
  <si>
    <t>L</t>
  </si>
  <si>
    <t>139                394</t>
  </si>
  <si>
    <t>K3/EX135</t>
  </si>
  <si>
    <t>62,191,           351</t>
  </si>
  <si>
    <t>DFX</t>
  </si>
  <si>
    <t>500I</t>
  </si>
  <si>
    <t>EF4</t>
  </si>
  <si>
    <t>72V8</t>
  </si>
  <si>
    <t>TC/CF</t>
  </si>
  <si>
    <t>BUGATTI</t>
  </si>
  <si>
    <t>T13</t>
  </si>
  <si>
    <t>T37</t>
  </si>
  <si>
    <t>CYL/F</t>
  </si>
  <si>
    <t>K3/34</t>
  </si>
  <si>
    <t>TD/St5</t>
  </si>
  <si>
    <t>VSC/SS</t>
  </si>
  <si>
    <t>BTS</t>
  </si>
  <si>
    <t>PB</t>
  </si>
  <si>
    <t>MBP</t>
  </si>
  <si>
    <t>ALFA</t>
  </si>
  <si>
    <t>SCA</t>
  </si>
  <si>
    <t>FI/SS</t>
  </si>
  <si>
    <t>BPS</t>
  </si>
  <si>
    <t>59,62,554</t>
  </si>
  <si>
    <t>DFY</t>
  </si>
  <si>
    <t>YAMAHA</t>
  </si>
  <si>
    <t>JUDD V10</t>
  </si>
  <si>
    <t>V10</t>
  </si>
  <si>
    <t>PRS/LH</t>
  </si>
  <si>
    <t>DOHC/PVRS</t>
  </si>
  <si>
    <t>468,4,305</t>
  </si>
  <si>
    <t>PEUGEOT</t>
  </si>
  <si>
    <t>PANHARD</t>
  </si>
  <si>
    <t>MORS</t>
  </si>
  <si>
    <t>R.BRASIER</t>
  </si>
  <si>
    <t>AUDI</t>
  </si>
  <si>
    <t>ED5</t>
  </si>
  <si>
    <t>S74</t>
  </si>
  <si>
    <t>GP/EX5</t>
  </si>
  <si>
    <t>CdlA/EX6</t>
  </si>
  <si>
    <t>GBCup</t>
  </si>
  <si>
    <t>GBCup/90</t>
  </si>
  <si>
    <t>75V8</t>
  </si>
  <si>
    <t>C/SS?</t>
  </si>
  <si>
    <t>SV?</t>
  </si>
  <si>
    <t>IOE</t>
  </si>
  <si>
    <t>PROHV/SEV</t>
  </si>
  <si>
    <t xml:space="preserve"> APPENDIX 5 ;                                          PISTON ENGINE   PERFORMANCE;  OTHER NON-CoY RACING ENGINES</t>
  </si>
  <si>
    <t xml:space="preserve"> Manifold Density Ratio = MDR</t>
  </si>
  <si>
    <t>M/23</t>
  </si>
  <si>
    <t>P/38</t>
  </si>
  <si>
    <t>M/22</t>
  </si>
  <si>
    <t>M/34</t>
  </si>
  <si>
    <t>P38</t>
  </si>
  <si>
    <t>M/19</t>
  </si>
  <si>
    <t>M/28</t>
  </si>
  <si>
    <t>M/18</t>
  </si>
  <si>
    <t>PB/8</t>
  </si>
  <si>
    <t>PBE</t>
  </si>
  <si>
    <t>26, 641, 905, 1143</t>
  </si>
  <si>
    <t>11, 59, 336</t>
  </si>
  <si>
    <t>61, 124, 711</t>
  </si>
  <si>
    <r>
      <rPr>
        <sz val="7"/>
        <rFont val="Arial"/>
        <family val="2"/>
      </rPr>
      <t xml:space="preserve">26,188,197, 198, 199, 200, 245, 711, 712, 713 </t>
    </r>
    <r>
      <rPr>
        <sz val="8"/>
        <rFont val="Arial"/>
        <family val="2"/>
      </rPr>
      <t xml:space="preserve"> </t>
    </r>
  </si>
  <si>
    <t xml:space="preserve">21, 61, 485, 638, 711          </t>
  </si>
  <si>
    <t>21, 1144</t>
  </si>
  <si>
    <t>Cosworth</t>
  </si>
  <si>
    <t>GBA</t>
  </si>
  <si>
    <t>120V6</t>
  </si>
  <si>
    <t>P/S/41</t>
  </si>
  <si>
    <t>Ilmor</t>
  </si>
  <si>
    <t>265B</t>
  </si>
  <si>
    <t>YEAR</t>
  </si>
  <si>
    <t>`</t>
  </si>
  <si>
    <t>4,49,400,    468,579,     1061, 1097</t>
  </si>
  <si>
    <t>24, 264</t>
  </si>
  <si>
    <t>24, 26        264,    597</t>
  </si>
  <si>
    <t>24, 26</t>
  </si>
  <si>
    <t>Fig. 2</t>
  </si>
  <si>
    <t>Fig. 3</t>
  </si>
  <si>
    <t>Fig. 4</t>
  </si>
  <si>
    <t>Fig. 5</t>
  </si>
  <si>
    <t>Fig. 6</t>
  </si>
  <si>
    <t>Fig. 7</t>
  </si>
  <si>
    <t>26, 640</t>
  </si>
  <si>
    <t>CY/F</t>
  </si>
  <si>
    <t>Fig. 8</t>
  </si>
  <si>
    <t>Including 8 exhausts</t>
  </si>
  <si>
    <t>54, 215</t>
  </si>
  <si>
    <t>P/Like 38</t>
  </si>
  <si>
    <t>Fig. 9</t>
  </si>
  <si>
    <t>Fig. 10</t>
  </si>
  <si>
    <t>Fig. 11</t>
  </si>
  <si>
    <t>Fig. 12</t>
  </si>
  <si>
    <t>Fig.13</t>
  </si>
  <si>
    <t>Fig. 14</t>
  </si>
  <si>
    <t>Fig. 15</t>
  </si>
  <si>
    <t>Fig.16</t>
  </si>
  <si>
    <t>Fig. 17</t>
  </si>
  <si>
    <t>Fig. 18</t>
  </si>
  <si>
    <t>711, 898, 1145</t>
  </si>
  <si>
    <t>4CLT/48</t>
  </si>
  <si>
    <t>M/27b</t>
  </si>
  <si>
    <t>Fig. 19</t>
  </si>
  <si>
    <t>Fig. 20</t>
  </si>
  <si>
    <t>Fig. 21</t>
  </si>
  <si>
    <t>Fig. 22</t>
  </si>
  <si>
    <t>Fig. 23</t>
  </si>
  <si>
    <t>Fig. 24</t>
  </si>
  <si>
    <t>Fig. 25</t>
  </si>
  <si>
    <t>Fig. 26</t>
  </si>
  <si>
    <t>Fig. 27</t>
  </si>
  <si>
    <t>Fig. 28</t>
  </si>
  <si>
    <t>Fig. 29</t>
  </si>
  <si>
    <t>26, 641, 905, 1143, 949</t>
  </si>
  <si>
    <t>Fig. 30</t>
  </si>
  <si>
    <t>Fig. 31</t>
  </si>
  <si>
    <t>Fig. 32</t>
  </si>
  <si>
    <t>Fig. 33</t>
  </si>
  <si>
    <t>Fig. 35</t>
  </si>
  <si>
    <t>Fig. 34</t>
  </si>
  <si>
    <t>Fig. 36</t>
  </si>
  <si>
    <t>Fig. 37</t>
  </si>
  <si>
    <t>Fig. 38</t>
  </si>
  <si>
    <t>Fig. 39</t>
  </si>
  <si>
    <t>Fig. 40</t>
  </si>
  <si>
    <t>Fig. 41</t>
  </si>
  <si>
    <t>181, 205, 711</t>
  </si>
  <si>
    <t>Borgward</t>
  </si>
  <si>
    <t>RS</t>
  </si>
  <si>
    <t>Fig. 42</t>
  </si>
  <si>
    <t>Fig. 43</t>
  </si>
  <si>
    <t>WRP-190</t>
  </si>
  <si>
    <t>op</t>
  </si>
  <si>
    <t>11, 550, 1146</t>
  </si>
  <si>
    <t>FI/AIF</t>
  </si>
  <si>
    <t>Fig. 44</t>
  </si>
  <si>
    <t>Fig. 45</t>
  </si>
  <si>
    <t>Fig. 46</t>
  </si>
  <si>
    <t>Fig. 47</t>
  </si>
  <si>
    <t>61, 124, 711, 1147</t>
  </si>
  <si>
    <t>Fig. 48</t>
  </si>
  <si>
    <t>Fig. 49</t>
  </si>
  <si>
    <t>Fig. 50</t>
  </si>
  <si>
    <t>Fig. 51</t>
  </si>
  <si>
    <t>Fig. 52</t>
  </si>
  <si>
    <t>Fig. 53</t>
  </si>
  <si>
    <t>Fig. 54</t>
  </si>
  <si>
    <t>445, 447, 489, 490</t>
  </si>
  <si>
    <t>B</t>
  </si>
  <si>
    <t>C</t>
  </si>
  <si>
    <t>Fig. 56</t>
  </si>
  <si>
    <t>Fig.55</t>
  </si>
  <si>
    <t>497, 1148</t>
  </si>
  <si>
    <t>Fig. 57</t>
  </si>
  <si>
    <t>Fig. 58</t>
  </si>
  <si>
    <t xml:space="preserve">             Discrepancies above 20% are shown</t>
  </si>
  <si>
    <t xml:space="preserve">             They may be due to incorrect input data</t>
  </si>
  <si>
    <t>See ILLUSTRATIONS for Appendix 5 Part 1 Figures 1 to 30</t>
  </si>
  <si>
    <t>445, 447, 489, 490, 1150</t>
  </si>
  <si>
    <t>Fig. 59</t>
  </si>
  <si>
    <t>CY/LH</t>
  </si>
  <si>
    <t>See ILLUSTRATIONS for Appendix 5 Part 2 Figures 31 to 59</t>
  </si>
  <si>
    <t>Fig. 1</t>
  </si>
  <si>
    <r>
      <rPr>
        <sz val="7"/>
        <rFont val="Arial"/>
        <family val="2"/>
      </rPr>
      <t xml:space="preserve">26,188,197, 198, 199, 200, 245, 711, 712, 713, 1215 </t>
    </r>
    <r>
      <rPr>
        <sz val="8"/>
        <rFont val="Arial"/>
        <family val="2"/>
      </rPr>
      <t xml:space="preserve"> </t>
    </r>
  </si>
  <si>
    <t xml:space="preserve"> APPENDIX 5 ;                                          PISTON ENGINE   PERFORMANCE;  OTHER NON-CoY RACING ENGINES  Amended 18 May 2019</t>
  </si>
  <si>
    <t>445,447, 448 , 489,               490, 18/5/19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</si>
</sst>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Gray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125">
        <bgColor rgb="FFFFFF00"/>
      </patternFill>
    </fill>
    <fill>
      <patternFill patternType="solid">
        <fgColor theme="0"/>
        <bgColor indexed="64"/>
      </patternFill>
    </fill>
    <fill>
      <patternFill patternType="lightGray">
        <bgColor rgb="FFFFFF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2" borderId="0" xfId="0" applyFill="1" applyBorder="1"/>
    <xf numFmtId="0" fontId="0" fillId="3" borderId="0" xfId="0" applyFill="1"/>
    <xf numFmtId="0" fontId="0" fillId="3" borderId="0" xfId="0" applyFill="1" applyBorder="1"/>
    <xf numFmtId="0" fontId="0" fillId="0" borderId="3" xfId="0" applyFill="1" applyBorder="1"/>
    <xf numFmtId="0" fontId="0" fillId="0" borderId="3" xfId="0" quotePrefix="1" applyBorder="1"/>
    <xf numFmtId="0" fontId="2" fillId="0" borderId="2" xfId="0" applyFont="1" applyBorder="1"/>
    <xf numFmtId="0" fontId="0" fillId="3" borderId="3" xfId="0" applyFill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/>
    <xf numFmtId="165" fontId="0" fillId="0" borderId="0" xfId="0" applyNumberFormat="1" applyBorder="1"/>
    <xf numFmtId="2" fontId="0" fillId="0" borderId="0" xfId="0" applyNumberFormat="1"/>
    <xf numFmtId="165" fontId="0" fillId="0" borderId="3" xfId="0" applyNumberFormat="1" applyBorder="1"/>
    <xf numFmtId="0" fontId="0" fillId="0" borderId="1" xfId="0" applyFill="1" applyBorder="1"/>
    <xf numFmtId="2" fontId="0" fillId="0" borderId="0" xfId="0" applyNumberFormat="1" applyFill="1" applyBorder="1"/>
    <xf numFmtId="2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/>
    <xf numFmtId="0" fontId="4" fillId="0" borderId="0" xfId="0" applyFont="1"/>
    <xf numFmtId="1" fontId="0" fillId="0" borderId="0" xfId="0" applyNumberFormat="1"/>
    <xf numFmtId="166" fontId="5" fillId="0" borderId="0" xfId="1" applyNumberFormat="1" applyFont="1"/>
    <xf numFmtId="0" fontId="6" fillId="0" borderId="0" xfId="0" applyFont="1" applyFill="1"/>
    <xf numFmtId="0" fontId="4" fillId="0" borderId="3" xfId="0" applyFont="1" applyBorder="1"/>
    <xf numFmtId="164" fontId="0" fillId="0" borderId="0" xfId="0" applyNumberFormat="1"/>
    <xf numFmtId="3" fontId="0" fillId="0" borderId="0" xfId="0" applyNumberFormat="1" applyBorder="1" applyAlignment="1">
      <alignment vertical="top" wrapText="1"/>
    </xf>
    <xf numFmtId="1" fontId="0" fillId="0" borderId="0" xfId="0" applyNumberFormat="1" applyBorder="1"/>
    <xf numFmtId="3" fontId="8" fillId="0" borderId="0" xfId="0" applyNumberFormat="1" applyFont="1" applyBorder="1" applyAlignment="1">
      <alignment vertical="top" wrapText="1"/>
    </xf>
    <xf numFmtId="0" fontId="0" fillId="0" borderId="4" xfId="0" applyBorder="1"/>
    <xf numFmtId="3" fontId="0" fillId="0" borderId="0" xfId="0" applyNumberFormat="1" applyBorder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 vertical="top" wrapText="1"/>
    </xf>
    <xf numFmtId="3" fontId="0" fillId="0" borderId="0" xfId="0" quotePrefix="1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6" fillId="0" borderId="0" xfId="0" applyFont="1" applyBorder="1"/>
    <xf numFmtId="0" fontId="0" fillId="0" borderId="0" xfId="0" applyAlignment="1">
      <alignment wrapText="1"/>
    </xf>
    <xf numFmtId="3" fontId="0" fillId="0" borderId="4" xfId="0" applyNumberFormat="1" applyBorder="1" applyAlignment="1">
      <alignment vertical="top" wrapText="1"/>
    </xf>
    <xf numFmtId="0" fontId="6" fillId="0" borderId="0" xfId="0" applyFont="1"/>
    <xf numFmtId="0" fontId="0" fillId="0" borderId="5" xfId="0" applyBorder="1"/>
    <xf numFmtId="0" fontId="0" fillId="0" borderId="0" xfId="0" applyFill="1"/>
    <xf numFmtId="0" fontId="0" fillId="3" borderId="4" xfId="0" applyFill="1" applyBorder="1"/>
    <xf numFmtId="3" fontId="0" fillId="0" borderId="0" xfId="0" applyNumberFormat="1" applyAlignment="1">
      <alignment wrapText="1"/>
    </xf>
    <xf numFmtId="0" fontId="8" fillId="0" borderId="0" xfId="0" applyFont="1"/>
    <xf numFmtId="3" fontId="6" fillId="0" borderId="0" xfId="0" applyNumberFormat="1" applyFont="1" applyBorder="1" applyAlignment="1">
      <alignment wrapText="1"/>
    </xf>
    <xf numFmtId="3" fontId="0" fillId="0" borderId="0" xfId="0" applyNumberFormat="1"/>
    <xf numFmtId="3" fontId="0" fillId="0" borderId="1" xfId="0" applyNumberFormat="1" applyBorder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165" fontId="9" fillId="0" borderId="3" xfId="0" applyNumberFormat="1" applyFont="1" applyBorder="1"/>
    <xf numFmtId="165" fontId="10" fillId="0" borderId="3" xfId="0" applyNumberFormat="1" applyFont="1" applyBorder="1"/>
    <xf numFmtId="0" fontId="12" fillId="0" borderId="0" xfId="0" applyFont="1"/>
    <xf numFmtId="165" fontId="9" fillId="0" borderId="0" xfId="0" applyNumberFormat="1" applyFont="1" applyBorder="1"/>
    <xf numFmtId="166" fontId="5" fillId="0" borderId="0" xfId="1" applyNumberFormat="1" applyFont="1" applyBorder="1"/>
    <xf numFmtId="0" fontId="6" fillId="0" borderId="0" xfId="0" applyFont="1" applyFill="1" applyBorder="1"/>
    <xf numFmtId="0" fontId="0" fillId="4" borderId="0" xfId="0" applyFill="1"/>
    <xf numFmtId="2" fontId="0" fillId="1" borderId="0" xfId="0" applyNumberFormat="1" applyFill="1" applyBorder="1"/>
    <xf numFmtId="164" fontId="0" fillId="1" borderId="0" xfId="0" applyNumberFormat="1" applyFill="1" applyBorder="1"/>
    <xf numFmtId="0" fontId="0" fillId="2" borderId="0" xfId="0" applyFill="1"/>
    <xf numFmtId="0" fontId="0" fillId="0" borderId="0" xfId="0" quotePrefix="1" applyBorder="1"/>
    <xf numFmtId="0" fontId="4" fillId="0" borderId="0" xfId="0" applyFont="1" applyBorder="1"/>
    <xf numFmtId="0" fontId="8" fillId="0" borderId="1" xfId="0" applyFont="1" applyBorder="1"/>
    <xf numFmtId="0" fontId="0" fillId="3" borderId="1" xfId="0" applyFill="1" applyBorder="1"/>
    <xf numFmtId="0" fontId="0" fillId="0" borderId="4" xfId="0" applyBorder="1" applyAlignment="1">
      <alignment vertical="top" wrapText="1"/>
    </xf>
    <xf numFmtId="0" fontId="0" fillId="0" borderId="4" xfId="0" applyFill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0" fillId="5" borderId="1" xfId="0" applyFill="1" applyBorder="1"/>
    <xf numFmtId="0" fontId="0" fillId="5" borderId="0" xfId="0" applyFill="1" applyBorder="1"/>
    <xf numFmtId="0" fontId="0" fillId="5" borderId="4" xfId="0" applyFill="1" applyBorder="1"/>
    <xf numFmtId="0" fontId="0" fillId="6" borderId="0" xfId="0" applyFill="1" applyBorder="1"/>
    <xf numFmtId="0" fontId="0" fillId="5" borderId="0" xfId="0" applyFill="1"/>
    <xf numFmtId="0" fontId="0" fillId="6" borderId="0" xfId="0" applyFill="1"/>
    <xf numFmtId="2" fontId="0" fillId="5" borderId="0" xfId="0" applyNumberFormat="1" applyFill="1" applyBorder="1"/>
    <xf numFmtId="0" fontId="0" fillId="5" borderId="3" xfId="0" applyFill="1" applyBorder="1"/>
    <xf numFmtId="165" fontId="0" fillId="5" borderId="3" xfId="0" applyNumberFormat="1" applyFill="1" applyBorder="1"/>
    <xf numFmtId="165" fontId="0" fillId="0" borderId="3" xfId="0" applyNumberFormat="1" applyFill="1" applyBorder="1"/>
    <xf numFmtId="165" fontId="0" fillId="5" borderId="0" xfId="0" applyNumberFormat="1" applyFill="1" applyBorder="1"/>
    <xf numFmtId="164" fontId="0" fillId="5" borderId="0" xfId="0" applyNumberFormat="1" applyFill="1" applyBorder="1"/>
    <xf numFmtId="0" fontId="0" fillId="1" borderId="0" xfId="0" applyFill="1"/>
    <xf numFmtId="0" fontId="0" fillId="7" borderId="0" xfId="0" applyFill="1" applyBorder="1"/>
    <xf numFmtId="0" fontId="14" fillId="0" borderId="0" xfId="0" applyFont="1" applyBorder="1"/>
    <xf numFmtId="0" fontId="10" fillId="0" borderId="0" xfId="0" applyFont="1" applyBorder="1"/>
    <xf numFmtId="0" fontId="0" fillId="2" borderId="4" xfId="0" applyFill="1" applyBorder="1"/>
    <xf numFmtId="0" fontId="0" fillId="1" borderId="0" xfId="0" applyFill="1" applyBorder="1"/>
    <xf numFmtId="0" fontId="0" fillId="1" borderId="3" xfId="0" applyFill="1" applyBorder="1"/>
    <xf numFmtId="0" fontId="4" fillId="5" borderId="3" xfId="0" applyFont="1" applyFill="1" applyBorder="1"/>
    <xf numFmtId="2" fontId="0" fillId="5" borderId="3" xfId="0" applyNumberFormat="1" applyFill="1" applyBorder="1"/>
    <xf numFmtId="0" fontId="0" fillId="0" borderId="0" xfId="0" applyFont="1"/>
    <xf numFmtId="0" fontId="0" fillId="7" borderId="0" xfId="0" applyFill="1"/>
    <xf numFmtId="166" fontId="5" fillId="0" borderId="6" xfId="1" applyNumberFormat="1" applyFont="1" applyBorder="1"/>
    <xf numFmtId="0" fontId="0" fillId="0" borderId="6" xfId="0" applyBorder="1"/>
    <xf numFmtId="0" fontId="0" fillId="0" borderId="7" xfId="0" applyBorder="1"/>
    <xf numFmtId="2" fontId="0" fillId="0" borderId="9" xfId="0" applyNumberFormat="1" applyBorder="1"/>
    <xf numFmtId="0" fontId="0" fillId="1" borderId="6" xfId="0" applyFill="1" applyBorder="1"/>
    <xf numFmtId="2" fontId="0" fillId="8" borderId="0" xfId="0" applyNumberFormat="1" applyFill="1" applyBorder="1"/>
    <xf numFmtId="2" fontId="0" fillId="5" borderId="8" xfId="0" applyNumberFormat="1" applyFill="1" applyBorder="1"/>
    <xf numFmtId="2" fontId="0" fillId="7" borderId="0" xfId="0" applyNumberFormat="1" applyFill="1" applyBorder="1"/>
    <xf numFmtId="0" fontId="0" fillId="5" borderId="2" xfId="0" applyFill="1" applyBorder="1"/>
    <xf numFmtId="0" fontId="0" fillId="9" borderId="0" xfId="0" applyFill="1" applyBorder="1"/>
    <xf numFmtId="0" fontId="0" fillId="9" borderId="0" xfId="0" applyFill="1"/>
    <xf numFmtId="0" fontId="13" fillId="0" borderId="0" xfId="0" applyFont="1" applyAlignment="1">
      <alignment vertical="top" wrapText="1"/>
    </xf>
    <xf numFmtId="0" fontId="15" fillId="5" borderId="0" xfId="2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andprixengines.co.uk/Illustrations_Appendix_5(1).pdf" TargetMode="External"/><Relationship Id="rId1" Type="http://schemas.openxmlformats.org/officeDocument/2006/relationships/hyperlink" Target="http://www.grandprixengines.co.uk/Illustrations_Appendix_5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04"/>
  <sheetViews>
    <sheetView tabSelected="1" zoomScaleNormal="100" workbookViewId="0">
      <pane xSplit="1" ySplit="10" topLeftCell="Y65" activePane="bottomRight" state="frozen"/>
      <selection pane="topRight" activeCell="B1" sqref="B1"/>
      <selection pane="bottomLeft" activeCell="A11" sqref="A11"/>
      <selection pane="bottomRight" activeCell="AE51" sqref="AE51"/>
    </sheetView>
  </sheetViews>
  <sheetFormatPr defaultRowHeight="14.5" x14ac:dyDescent="0.35"/>
  <cols>
    <col min="1" max="1" width="27.7265625" customWidth="1"/>
    <col min="2" max="73" width="9.36328125" customWidth="1"/>
    <col min="259" max="259" width="27.7265625" customWidth="1"/>
    <col min="515" max="515" width="27.7265625" customWidth="1"/>
    <col min="771" max="771" width="27.7265625" customWidth="1"/>
    <col min="1027" max="1027" width="27.7265625" customWidth="1"/>
    <col min="1283" max="1283" width="27.7265625" customWidth="1"/>
    <col min="1539" max="1539" width="27.7265625" customWidth="1"/>
    <col min="1795" max="1795" width="27.7265625" customWidth="1"/>
    <col min="2051" max="2051" width="27.7265625" customWidth="1"/>
    <col min="2307" max="2307" width="27.7265625" customWidth="1"/>
    <col min="2563" max="2563" width="27.7265625" customWidth="1"/>
    <col min="2819" max="2819" width="27.7265625" customWidth="1"/>
    <col min="3075" max="3075" width="27.7265625" customWidth="1"/>
    <col min="3331" max="3331" width="27.7265625" customWidth="1"/>
    <col min="3587" max="3587" width="27.7265625" customWidth="1"/>
    <col min="3843" max="3843" width="27.7265625" customWidth="1"/>
    <col min="4099" max="4099" width="27.7265625" customWidth="1"/>
    <col min="4355" max="4355" width="27.7265625" customWidth="1"/>
    <col min="4611" max="4611" width="27.7265625" customWidth="1"/>
    <col min="4867" max="4867" width="27.7265625" customWidth="1"/>
    <col min="5123" max="5123" width="27.7265625" customWidth="1"/>
    <col min="5379" max="5379" width="27.7265625" customWidth="1"/>
    <col min="5635" max="5635" width="27.7265625" customWidth="1"/>
    <col min="5891" max="5891" width="27.7265625" customWidth="1"/>
    <col min="6147" max="6147" width="27.7265625" customWidth="1"/>
    <col min="6403" max="6403" width="27.7265625" customWidth="1"/>
    <col min="6659" max="6659" width="27.7265625" customWidth="1"/>
    <col min="6915" max="6915" width="27.7265625" customWidth="1"/>
    <col min="7171" max="7171" width="27.7265625" customWidth="1"/>
    <col min="7427" max="7427" width="27.7265625" customWidth="1"/>
    <col min="7683" max="7683" width="27.7265625" customWidth="1"/>
    <col min="7939" max="7939" width="27.7265625" customWidth="1"/>
    <col min="8195" max="8195" width="27.7265625" customWidth="1"/>
    <col min="8451" max="8451" width="27.7265625" customWidth="1"/>
    <col min="8707" max="8707" width="27.7265625" customWidth="1"/>
    <col min="8963" max="8963" width="27.7265625" customWidth="1"/>
    <col min="9219" max="9219" width="27.7265625" customWidth="1"/>
    <col min="9475" max="9475" width="27.7265625" customWidth="1"/>
    <col min="9731" max="9731" width="27.7265625" customWidth="1"/>
    <col min="9987" max="9987" width="27.7265625" customWidth="1"/>
    <col min="10243" max="10243" width="27.7265625" customWidth="1"/>
    <col min="10499" max="10499" width="27.7265625" customWidth="1"/>
    <col min="10755" max="10755" width="27.7265625" customWidth="1"/>
    <col min="11011" max="11011" width="27.7265625" customWidth="1"/>
    <col min="11267" max="11267" width="27.7265625" customWidth="1"/>
    <col min="11523" max="11523" width="27.7265625" customWidth="1"/>
    <col min="11779" max="11779" width="27.7265625" customWidth="1"/>
    <col min="12035" max="12035" width="27.7265625" customWidth="1"/>
    <col min="12291" max="12291" width="27.7265625" customWidth="1"/>
    <col min="12547" max="12547" width="27.7265625" customWidth="1"/>
    <col min="12803" max="12803" width="27.7265625" customWidth="1"/>
    <col min="13059" max="13059" width="27.7265625" customWidth="1"/>
    <col min="13315" max="13315" width="27.7265625" customWidth="1"/>
    <col min="13571" max="13571" width="27.7265625" customWidth="1"/>
    <col min="13827" max="13827" width="27.7265625" customWidth="1"/>
    <col min="14083" max="14083" width="27.7265625" customWidth="1"/>
    <col min="14339" max="14339" width="27.7265625" customWidth="1"/>
    <col min="14595" max="14595" width="27.7265625" customWidth="1"/>
    <col min="14851" max="14851" width="27.7265625" customWidth="1"/>
    <col min="15107" max="15107" width="27.7265625" customWidth="1"/>
    <col min="15363" max="15363" width="27.7265625" customWidth="1"/>
    <col min="15619" max="15619" width="27.7265625" customWidth="1"/>
    <col min="15875" max="15875" width="27.7265625" customWidth="1"/>
    <col min="16131" max="16131" width="27.7265625" customWidth="1"/>
  </cols>
  <sheetData>
    <row r="1" spans="1:74" x14ac:dyDescent="0.35">
      <c r="A1" s="1" t="s">
        <v>414</v>
      </c>
      <c r="L1" s="3"/>
      <c r="T1" s="3"/>
      <c r="AH1" s="37"/>
      <c r="AI1" s="3"/>
      <c r="AJ1" s="3"/>
      <c r="AK1" s="3"/>
      <c r="AP1" s="3"/>
      <c r="BC1" s="4"/>
      <c r="BD1" s="3"/>
      <c r="BF1" s="3"/>
    </row>
    <row r="2" spans="1:74" x14ac:dyDescent="0.35">
      <c r="A2" s="2" t="s">
        <v>0</v>
      </c>
      <c r="B2" s="3"/>
      <c r="I2" s="3"/>
      <c r="J2" s="3"/>
      <c r="L2" s="3"/>
      <c r="M2" s="3"/>
      <c r="P2" s="3"/>
      <c r="Q2" s="3"/>
      <c r="S2" s="3"/>
      <c r="T2" s="3"/>
      <c r="W2" s="3"/>
      <c r="X2" s="3"/>
      <c r="Y2" s="3"/>
      <c r="AH2" s="37"/>
      <c r="AI2" s="3"/>
      <c r="AJ2" s="3"/>
      <c r="AK2" s="3"/>
      <c r="AL2" s="3"/>
      <c r="AN2" s="3"/>
      <c r="AO2" s="3"/>
      <c r="AP2" s="3"/>
      <c r="AQ2" s="3"/>
      <c r="AR2" s="3"/>
      <c r="AS2" s="3"/>
      <c r="AV2" s="3"/>
      <c r="AW2" s="3"/>
      <c r="AX2" s="3"/>
      <c r="AY2" s="3"/>
      <c r="AZ2" s="3"/>
      <c r="BC2" s="4"/>
      <c r="BD2" s="3"/>
      <c r="BE2" s="3"/>
      <c r="BF2" s="3"/>
      <c r="BG2" s="3"/>
      <c r="BH2" s="3"/>
      <c r="BI2" s="3"/>
      <c r="BK2" s="3"/>
      <c r="BP2" s="3"/>
      <c r="BS2" s="3"/>
      <c r="BV2" s="3"/>
    </row>
    <row r="3" spans="1:74" x14ac:dyDescent="0.35">
      <c r="A3" s="4" t="s">
        <v>1</v>
      </c>
      <c r="B3" s="3">
        <v>847</v>
      </c>
      <c r="C3">
        <v>848</v>
      </c>
      <c r="D3">
        <v>849</v>
      </c>
      <c r="E3">
        <v>850</v>
      </c>
      <c r="F3">
        <v>851</v>
      </c>
      <c r="G3">
        <v>844</v>
      </c>
      <c r="H3">
        <v>340</v>
      </c>
      <c r="I3">
        <v>6</v>
      </c>
      <c r="J3" s="3">
        <v>323</v>
      </c>
      <c r="K3" s="3">
        <v>322</v>
      </c>
      <c r="L3" s="3">
        <v>304</v>
      </c>
      <c r="M3" s="3">
        <v>347</v>
      </c>
      <c r="N3">
        <v>845</v>
      </c>
      <c r="O3">
        <v>846</v>
      </c>
      <c r="P3" s="3">
        <v>378</v>
      </c>
      <c r="Q3" s="3">
        <v>377</v>
      </c>
      <c r="R3" s="3">
        <v>104</v>
      </c>
      <c r="S3" s="3">
        <v>367</v>
      </c>
      <c r="T3">
        <v>281</v>
      </c>
      <c r="U3">
        <v>141</v>
      </c>
      <c r="V3">
        <v>321</v>
      </c>
      <c r="W3">
        <v>415</v>
      </c>
      <c r="X3">
        <v>445</v>
      </c>
      <c r="Y3" s="3">
        <v>289</v>
      </c>
      <c r="Z3" s="3">
        <v>464</v>
      </c>
      <c r="AA3">
        <v>417</v>
      </c>
      <c r="AB3">
        <v>446</v>
      </c>
      <c r="AC3">
        <v>436</v>
      </c>
      <c r="AD3">
        <v>447</v>
      </c>
      <c r="AE3" s="3">
        <v>379</v>
      </c>
      <c r="AF3">
        <v>448</v>
      </c>
      <c r="AG3" s="3">
        <v>278</v>
      </c>
      <c r="AH3" s="37">
        <v>418</v>
      </c>
      <c r="AI3" s="3">
        <v>159</v>
      </c>
      <c r="AJ3" s="3"/>
      <c r="AK3" s="3">
        <v>438</v>
      </c>
      <c r="AL3">
        <v>48</v>
      </c>
      <c r="AM3">
        <v>458</v>
      </c>
      <c r="AN3">
        <v>254</v>
      </c>
      <c r="AO3" s="3">
        <v>171</v>
      </c>
      <c r="AP3" s="3">
        <v>370</v>
      </c>
      <c r="AQ3" s="3">
        <v>268</v>
      </c>
      <c r="AR3">
        <v>407</v>
      </c>
      <c r="AS3" s="3">
        <v>461</v>
      </c>
      <c r="AT3">
        <v>469</v>
      </c>
      <c r="AV3" s="3">
        <v>371</v>
      </c>
      <c r="AW3" s="3">
        <v>260</v>
      </c>
      <c r="AX3" s="3">
        <v>109</v>
      </c>
      <c r="AY3" s="3">
        <v>463</v>
      </c>
      <c r="AZ3" s="3">
        <v>181</v>
      </c>
      <c r="BA3" s="3">
        <v>470</v>
      </c>
      <c r="BB3" s="3">
        <v>180</v>
      </c>
      <c r="BC3" s="4">
        <v>468</v>
      </c>
      <c r="BD3" s="3">
        <v>183</v>
      </c>
      <c r="BE3" s="3">
        <v>294</v>
      </c>
      <c r="BF3" s="3">
        <v>124</v>
      </c>
      <c r="BG3">
        <v>449</v>
      </c>
      <c r="BH3">
        <v>380</v>
      </c>
      <c r="BI3" s="3">
        <v>297</v>
      </c>
      <c r="BJ3" s="3">
        <v>173</v>
      </c>
      <c r="BK3">
        <v>131</v>
      </c>
      <c r="BL3">
        <v>450</v>
      </c>
      <c r="BO3" s="3">
        <v>330</v>
      </c>
      <c r="BP3" s="3">
        <v>331</v>
      </c>
      <c r="BQ3">
        <v>328</v>
      </c>
      <c r="BR3">
        <v>316</v>
      </c>
      <c r="BS3">
        <v>348</v>
      </c>
      <c r="BT3">
        <v>843</v>
      </c>
      <c r="BU3">
        <v>852</v>
      </c>
      <c r="BV3" s="3"/>
    </row>
    <row r="4" spans="1:74" ht="43.5" x14ac:dyDescent="0.35">
      <c r="A4" s="5" t="s">
        <v>2</v>
      </c>
      <c r="B4" s="3">
        <v>4</v>
      </c>
      <c r="C4">
        <v>4</v>
      </c>
      <c r="D4" s="57">
        <v>4468</v>
      </c>
      <c r="E4">
        <v>4</v>
      </c>
      <c r="F4">
        <v>4</v>
      </c>
      <c r="G4" s="57">
        <v>4519</v>
      </c>
      <c r="H4" s="57" t="s">
        <v>280</v>
      </c>
      <c r="I4" s="77" t="s">
        <v>323</v>
      </c>
      <c r="J4" s="46" t="s">
        <v>324</v>
      </c>
      <c r="K4" s="34" t="s">
        <v>325</v>
      </c>
      <c r="L4" s="3" t="s">
        <v>326</v>
      </c>
      <c r="M4" s="38">
        <v>259308</v>
      </c>
      <c r="N4">
        <v>485</v>
      </c>
      <c r="O4">
        <v>259</v>
      </c>
      <c r="P4" s="3">
        <v>26</v>
      </c>
      <c r="Q4" s="3" t="s">
        <v>333</v>
      </c>
      <c r="R4" s="56">
        <v>11308</v>
      </c>
      <c r="S4" s="34" t="s">
        <v>242</v>
      </c>
      <c r="T4">
        <v>4</v>
      </c>
      <c r="U4" s="57">
        <v>28275</v>
      </c>
      <c r="V4" s="54">
        <v>66514</v>
      </c>
      <c r="W4" s="44">
        <v>139394</v>
      </c>
      <c r="X4" s="44" t="s">
        <v>408</v>
      </c>
      <c r="Y4" s="40" t="s">
        <v>413</v>
      </c>
      <c r="Z4" s="6" t="s">
        <v>231</v>
      </c>
      <c r="AA4" s="41" t="s">
        <v>247</v>
      </c>
      <c r="AB4" s="44" t="s">
        <v>397</v>
      </c>
      <c r="AC4" s="41">
        <v>468</v>
      </c>
      <c r="AD4" s="44" t="s">
        <v>397</v>
      </c>
      <c r="AE4" s="59" t="s">
        <v>363</v>
      </c>
      <c r="AF4" s="112" t="s">
        <v>415</v>
      </c>
      <c r="AG4" s="38">
        <v>30711</v>
      </c>
      <c r="AH4" s="74" t="s">
        <v>251</v>
      </c>
      <c r="AI4" s="43">
        <v>143</v>
      </c>
      <c r="AJ4" s="43" t="s">
        <v>349</v>
      </c>
      <c r="AK4" s="34">
        <v>337365</v>
      </c>
      <c r="AL4" s="41" t="s">
        <v>218</v>
      </c>
      <c r="AM4" s="41" t="s">
        <v>234</v>
      </c>
      <c r="AN4">
        <v>126</v>
      </c>
      <c r="AO4" s="34">
        <v>140386</v>
      </c>
      <c r="AP4" s="34">
        <v>337393</v>
      </c>
      <c r="AQ4" s="34" t="s">
        <v>149</v>
      </c>
      <c r="AR4" s="41" t="s">
        <v>205</v>
      </c>
      <c r="AS4" s="6" t="s">
        <v>168</v>
      </c>
      <c r="AT4" t="s">
        <v>4</v>
      </c>
      <c r="AU4" s="48" t="s">
        <v>376</v>
      </c>
      <c r="AV4" s="3">
        <v>342</v>
      </c>
      <c r="AW4" s="34">
        <v>136374</v>
      </c>
      <c r="AX4" s="38" t="s">
        <v>337</v>
      </c>
      <c r="AY4" s="46">
        <v>232544</v>
      </c>
      <c r="AZ4" s="36" t="s">
        <v>150</v>
      </c>
      <c r="BA4" s="36" t="s">
        <v>151</v>
      </c>
      <c r="BB4" s="38">
        <v>63583</v>
      </c>
      <c r="BC4" s="58">
        <v>505508</v>
      </c>
      <c r="BD4" s="43" t="s">
        <v>310</v>
      </c>
      <c r="BE4" s="42" t="s">
        <v>172</v>
      </c>
      <c r="BF4" s="43" t="s">
        <v>383</v>
      </c>
      <c r="BG4" s="41" t="s">
        <v>192</v>
      </c>
      <c r="BH4" s="41" t="s">
        <v>253</v>
      </c>
      <c r="BI4" s="45">
        <v>187</v>
      </c>
      <c r="BJ4" s="45" t="s">
        <v>389</v>
      </c>
      <c r="BK4" s="57" t="s">
        <v>273</v>
      </c>
      <c r="BL4" s="41" t="s">
        <v>313</v>
      </c>
      <c r="BM4" t="s">
        <v>314</v>
      </c>
      <c r="BN4">
        <v>272</v>
      </c>
      <c r="BO4" s="3">
        <v>272</v>
      </c>
      <c r="BP4" s="43">
        <v>272</v>
      </c>
      <c r="BQ4" s="41">
        <v>468</v>
      </c>
      <c r="BR4" s="44">
        <v>128253</v>
      </c>
      <c r="BS4" s="41">
        <v>419</v>
      </c>
      <c r="BT4">
        <v>419</v>
      </c>
      <c r="BU4" t="s">
        <v>402</v>
      </c>
      <c r="BV4" s="34"/>
    </row>
    <row r="5" spans="1:74" x14ac:dyDescent="0.35">
      <c r="A5" s="3" t="s">
        <v>321</v>
      </c>
      <c r="B5" s="3">
        <v>1903</v>
      </c>
      <c r="C5" s="3">
        <v>1904</v>
      </c>
      <c r="D5" s="3">
        <v>1904</v>
      </c>
      <c r="E5" s="3">
        <v>1905</v>
      </c>
      <c r="F5" s="37">
        <v>1905</v>
      </c>
      <c r="G5" s="3">
        <v>1912</v>
      </c>
      <c r="H5" s="3">
        <v>1913</v>
      </c>
      <c r="I5" s="3">
        <v>1914</v>
      </c>
      <c r="J5" s="3">
        <v>1914</v>
      </c>
      <c r="K5" s="3">
        <v>1914</v>
      </c>
      <c r="L5" s="3">
        <v>1914</v>
      </c>
      <c r="M5" s="3">
        <v>1914</v>
      </c>
      <c r="N5" s="3">
        <v>1914</v>
      </c>
      <c r="O5" s="3">
        <v>1914.5</v>
      </c>
      <c r="P5" s="3">
        <v>1920</v>
      </c>
      <c r="Q5" s="37">
        <v>1921</v>
      </c>
      <c r="R5" s="3">
        <v>1922</v>
      </c>
      <c r="S5" s="3">
        <v>1924</v>
      </c>
      <c r="T5" s="3">
        <v>1924</v>
      </c>
      <c r="U5" s="3">
        <v>1925</v>
      </c>
      <c r="V5" s="3">
        <v>1927</v>
      </c>
      <c r="W5" s="3">
        <v>1934</v>
      </c>
      <c r="X5" s="7">
        <v>1935</v>
      </c>
      <c r="Y5" s="3">
        <v>1936</v>
      </c>
      <c r="Z5" s="3">
        <v>1936</v>
      </c>
      <c r="AA5" s="3">
        <v>1936</v>
      </c>
      <c r="AB5" s="7">
        <v>1937</v>
      </c>
      <c r="AC5" s="3">
        <v>1937</v>
      </c>
      <c r="AD5" s="7">
        <v>1938</v>
      </c>
      <c r="AE5" s="3">
        <v>1938</v>
      </c>
      <c r="AF5" s="3">
        <v>1939</v>
      </c>
      <c r="AG5" s="3">
        <v>1939</v>
      </c>
      <c r="AH5" s="3">
        <v>1939</v>
      </c>
      <c r="AI5" s="3">
        <v>1948</v>
      </c>
      <c r="AJ5" s="7">
        <v>1948</v>
      </c>
      <c r="AK5" s="3">
        <v>1948</v>
      </c>
      <c r="AL5" s="3">
        <v>1948</v>
      </c>
      <c r="AM5" s="3">
        <v>1949</v>
      </c>
      <c r="AN5" s="3">
        <v>1950</v>
      </c>
      <c r="AO5" s="3">
        <v>1953</v>
      </c>
      <c r="AP5" s="3">
        <v>1953</v>
      </c>
      <c r="AQ5" s="3">
        <v>1954</v>
      </c>
      <c r="AR5" s="3">
        <v>1955</v>
      </c>
      <c r="AS5" s="3">
        <v>1957</v>
      </c>
      <c r="AT5" s="3">
        <v>1957.5</v>
      </c>
      <c r="AU5" s="7">
        <v>1959</v>
      </c>
      <c r="AV5" s="3">
        <v>1962</v>
      </c>
      <c r="AW5" s="3">
        <v>1962</v>
      </c>
      <c r="AX5" s="3">
        <v>1963</v>
      </c>
      <c r="AY5" s="3">
        <v>1963</v>
      </c>
      <c r="AZ5" s="3">
        <v>1965</v>
      </c>
      <c r="BA5" s="3">
        <v>1965</v>
      </c>
      <c r="BB5" s="3">
        <v>1965</v>
      </c>
      <c r="BC5" s="4">
        <v>1966</v>
      </c>
      <c r="BD5" s="3">
        <v>1973</v>
      </c>
      <c r="BE5" s="3">
        <v>1973</v>
      </c>
      <c r="BF5" s="3">
        <v>1974</v>
      </c>
      <c r="BG5" s="3">
        <v>1977</v>
      </c>
      <c r="BH5" s="3">
        <v>1978</v>
      </c>
      <c r="BI5" s="3">
        <v>1979</v>
      </c>
      <c r="BJ5" s="3">
        <v>1981</v>
      </c>
      <c r="BK5" s="3">
        <v>1983</v>
      </c>
      <c r="BL5" s="3">
        <v>1984</v>
      </c>
      <c r="BM5" s="3">
        <v>1987</v>
      </c>
      <c r="BN5" s="3">
        <v>1992</v>
      </c>
      <c r="BO5" s="3">
        <v>1993</v>
      </c>
      <c r="BP5" s="3">
        <v>1994</v>
      </c>
      <c r="BQ5" s="3">
        <v>1994</v>
      </c>
      <c r="BR5" s="3">
        <v>1994</v>
      </c>
      <c r="BS5" s="3">
        <v>1995</v>
      </c>
      <c r="BT5" s="3">
        <v>1997</v>
      </c>
      <c r="BU5" s="3">
        <v>1998</v>
      </c>
      <c r="BV5" s="3"/>
    </row>
    <row r="6" spans="1:74" x14ac:dyDescent="0.35">
      <c r="A6" s="4" t="s">
        <v>6</v>
      </c>
      <c r="B6" s="39" t="s">
        <v>282</v>
      </c>
      <c r="C6" t="s">
        <v>283</v>
      </c>
      <c r="D6" t="s">
        <v>7</v>
      </c>
      <c r="E6" t="s">
        <v>236</v>
      </c>
      <c r="F6" s="55" t="s">
        <v>284</v>
      </c>
      <c r="G6" t="s">
        <v>236</v>
      </c>
      <c r="H6" t="s">
        <v>7</v>
      </c>
      <c r="I6" s="7" t="s">
        <v>7</v>
      </c>
      <c r="J6" s="39" t="s">
        <v>215</v>
      </c>
      <c r="K6" s="39" t="s">
        <v>215</v>
      </c>
      <c r="L6" s="39" t="s">
        <v>215</v>
      </c>
      <c r="M6" s="3" t="s">
        <v>259</v>
      </c>
      <c r="N6" s="55" t="s">
        <v>281</v>
      </c>
      <c r="O6" s="55" t="s">
        <v>281</v>
      </c>
      <c r="P6" s="39" t="s">
        <v>209</v>
      </c>
      <c r="Q6" t="s">
        <v>196</v>
      </c>
      <c r="R6" s="47" t="s">
        <v>259</v>
      </c>
      <c r="S6" s="3" t="s">
        <v>7</v>
      </c>
      <c r="T6" s="55" t="s">
        <v>215</v>
      </c>
      <c r="U6" t="s">
        <v>259</v>
      </c>
      <c r="V6" t="s">
        <v>236</v>
      </c>
      <c r="W6" t="s">
        <v>248</v>
      </c>
      <c r="X6" t="s">
        <v>162</v>
      </c>
      <c r="Y6" s="3" t="s">
        <v>160</v>
      </c>
      <c r="Z6" s="3" t="s">
        <v>232</v>
      </c>
      <c r="AA6" t="s">
        <v>248</v>
      </c>
      <c r="AB6" t="s">
        <v>162</v>
      </c>
      <c r="AC6" t="s">
        <v>7</v>
      </c>
      <c r="AD6" t="s">
        <v>162</v>
      </c>
      <c r="AE6" s="39" t="s">
        <v>156</v>
      </c>
      <c r="AF6" t="s">
        <v>162</v>
      </c>
      <c r="AG6" s="3" t="s">
        <v>226</v>
      </c>
      <c r="AH6" s="37" t="s">
        <v>248</v>
      </c>
      <c r="AI6" s="3" t="s">
        <v>219</v>
      </c>
      <c r="AJ6" s="92" t="s">
        <v>156</v>
      </c>
      <c r="AK6" s="3" t="s">
        <v>220</v>
      </c>
      <c r="AL6" t="s">
        <v>221</v>
      </c>
      <c r="AM6" t="s">
        <v>235</v>
      </c>
      <c r="AN6" t="s">
        <v>222</v>
      </c>
      <c r="AO6" s="39" t="s">
        <v>156</v>
      </c>
      <c r="AP6" s="3" t="s">
        <v>248</v>
      </c>
      <c r="AQ6" s="3" t="s">
        <v>8</v>
      </c>
      <c r="AR6" s="7" t="s">
        <v>206</v>
      </c>
      <c r="AS6" s="39" t="s">
        <v>169</v>
      </c>
      <c r="AT6" t="s">
        <v>8</v>
      </c>
      <c r="AU6" s="99" t="s">
        <v>377</v>
      </c>
      <c r="AV6" s="3" t="s">
        <v>210</v>
      </c>
      <c r="AW6" s="39" t="s">
        <v>173</v>
      </c>
      <c r="AX6" s="3" t="s">
        <v>178</v>
      </c>
      <c r="AY6" s="47" t="s">
        <v>201</v>
      </c>
      <c r="AZ6" s="3" t="s">
        <v>8</v>
      </c>
      <c r="BA6" s="3" t="s">
        <v>8</v>
      </c>
      <c r="BB6" s="39" t="s">
        <v>173</v>
      </c>
      <c r="BC6" s="72" t="s">
        <v>156</v>
      </c>
      <c r="BD6" s="39" t="s">
        <v>173</v>
      </c>
      <c r="BE6" s="39" t="s">
        <v>173</v>
      </c>
      <c r="BF6" s="39" t="s">
        <v>195</v>
      </c>
      <c r="BG6" t="s">
        <v>194</v>
      </c>
      <c r="BH6" s="55" t="s">
        <v>173</v>
      </c>
      <c r="BI6" s="3" t="s">
        <v>269</v>
      </c>
      <c r="BJ6" s="3" t="s">
        <v>188</v>
      </c>
      <c r="BK6" s="55" t="s">
        <v>173</v>
      </c>
      <c r="BL6" t="s">
        <v>194</v>
      </c>
      <c r="BM6" s="55" t="s">
        <v>173</v>
      </c>
      <c r="BN6" t="s">
        <v>183</v>
      </c>
      <c r="BO6" s="3" t="s">
        <v>183</v>
      </c>
      <c r="BP6" s="3" t="s">
        <v>183</v>
      </c>
      <c r="BQ6" t="s">
        <v>183</v>
      </c>
      <c r="BR6" t="s">
        <v>275</v>
      </c>
      <c r="BS6" t="s">
        <v>178</v>
      </c>
      <c r="BT6" s="55" t="s">
        <v>173</v>
      </c>
      <c r="BU6" t="s">
        <v>285</v>
      </c>
      <c r="BV6" s="3"/>
    </row>
    <row r="7" spans="1:74" x14ac:dyDescent="0.35">
      <c r="A7" s="4" t="s">
        <v>9</v>
      </c>
      <c r="B7" s="3" t="s">
        <v>290</v>
      </c>
      <c r="C7" t="s">
        <v>290</v>
      </c>
      <c r="D7" s="55" t="s">
        <v>291</v>
      </c>
      <c r="E7" t="s">
        <v>290</v>
      </c>
      <c r="F7" t="s">
        <v>290</v>
      </c>
      <c r="G7" t="s">
        <v>287</v>
      </c>
      <c r="H7" t="s">
        <v>170</v>
      </c>
      <c r="I7" s="7" t="s">
        <v>10</v>
      </c>
      <c r="J7" s="3" t="s">
        <v>216</v>
      </c>
      <c r="K7" s="3" t="s">
        <v>217</v>
      </c>
      <c r="L7" s="3" t="s">
        <v>170</v>
      </c>
      <c r="M7" s="3" t="s">
        <v>260</v>
      </c>
      <c r="N7" t="s">
        <v>288</v>
      </c>
      <c r="O7" t="s">
        <v>289</v>
      </c>
      <c r="P7" s="3" t="s">
        <v>179</v>
      </c>
      <c r="Q7" s="3" t="s">
        <v>198</v>
      </c>
      <c r="R7" s="47">
        <v>23</v>
      </c>
      <c r="S7" s="3" t="s">
        <v>243</v>
      </c>
      <c r="T7" t="s">
        <v>170</v>
      </c>
      <c r="U7" t="s">
        <v>261</v>
      </c>
      <c r="V7">
        <v>406</v>
      </c>
      <c r="W7" t="s">
        <v>263</v>
      </c>
      <c r="X7" t="s">
        <v>398</v>
      </c>
      <c r="Y7" s="3"/>
      <c r="Z7" s="47" t="s">
        <v>233</v>
      </c>
      <c r="AA7" t="s">
        <v>249</v>
      </c>
      <c r="AB7" t="s">
        <v>399</v>
      </c>
      <c r="AC7" t="s">
        <v>244</v>
      </c>
      <c r="AD7" t="s">
        <v>227</v>
      </c>
      <c r="AE7" s="3" t="s">
        <v>157</v>
      </c>
      <c r="AF7" t="s">
        <v>163</v>
      </c>
      <c r="AG7" s="3" t="s">
        <v>227</v>
      </c>
      <c r="AH7" s="37" t="s">
        <v>252</v>
      </c>
      <c r="AI7" s="47" t="s">
        <v>223</v>
      </c>
      <c r="AJ7" s="93" t="s">
        <v>350</v>
      </c>
      <c r="AK7" s="3" t="s">
        <v>224</v>
      </c>
      <c r="AL7" t="s">
        <v>225</v>
      </c>
      <c r="AM7" t="s">
        <v>237</v>
      </c>
      <c r="AN7" t="s">
        <v>224</v>
      </c>
      <c r="AO7" s="3" t="s">
        <v>146</v>
      </c>
      <c r="AP7" s="3" t="s">
        <v>264</v>
      </c>
      <c r="AQ7" s="3" t="s">
        <v>140</v>
      </c>
      <c r="AR7" s="7" t="s">
        <v>207</v>
      </c>
      <c r="AS7" s="3" t="s">
        <v>170</v>
      </c>
      <c r="AT7" t="s">
        <v>148</v>
      </c>
      <c r="AU7" t="s">
        <v>378</v>
      </c>
      <c r="AV7" s="3" t="s">
        <v>211</v>
      </c>
      <c r="AW7" s="3" t="s">
        <v>202</v>
      </c>
      <c r="AX7" s="3" t="s">
        <v>179</v>
      </c>
      <c r="AY7" s="3" t="s">
        <v>202</v>
      </c>
      <c r="AZ7" s="3" t="s">
        <v>146</v>
      </c>
      <c r="BA7" s="3" t="s">
        <v>155</v>
      </c>
      <c r="BB7" s="3" t="s">
        <v>270</v>
      </c>
      <c r="BC7" s="4" t="s">
        <v>170</v>
      </c>
      <c r="BD7" s="3" t="s">
        <v>174</v>
      </c>
      <c r="BE7" s="3" t="s">
        <v>175</v>
      </c>
      <c r="BF7" s="3" t="s">
        <v>381</v>
      </c>
      <c r="BG7" t="s">
        <v>197</v>
      </c>
      <c r="BH7" t="s">
        <v>254</v>
      </c>
      <c r="BI7" s="3">
        <v>1260</v>
      </c>
      <c r="BJ7" s="3" t="s">
        <v>189</v>
      </c>
      <c r="BK7" t="s">
        <v>274</v>
      </c>
      <c r="BL7" t="s">
        <v>256</v>
      </c>
      <c r="BM7" t="s">
        <v>316</v>
      </c>
      <c r="BN7" t="s">
        <v>320</v>
      </c>
      <c r="BO7" s="3" t="s">
        <v>184</v>
      </c>
      <c r="BP7" s="3" t="s">
        <v>185</v>
      </c>
      <c r="BQ7" t="s">
        <v>255</v>
      </c>
      <c r="BR7" t="s">
        <v>276</v>
      </c>
      <c r="BS7" t="s">
        <v>182</v>
      </c>
      <c r="BT7" t="s">
        <v>286</v>
      </c>
      <c r="BU7" t="s">
        <v>182</v>
      </c>
      <c r="BV7" s="3"/>
    </row>
    <row r="8" spans="1:74" x14ac:dyDescent="0.35">
      <c r="A8" s="4" t="s">
        <v>11</v>
      </c>
      <c r="B8" s="3">
        <v>13.7</v>
      </c>
      <c r="C8">
        <v>13.6</v>
      </c>
      <c r="D8">
        <v>12</v>
      </c>
      <c r="E8">
        <v>16.3</v>
      </c>
      <c r="F8">
        <v>11.3</v>
      </c>
      <c r="G8">
        <v>14.1</v>
      </c>
      <c r="H8">
        <v>7.3</v>
      </c>
      <c r="I8" s="3">
        <v>4.5</v>
      </c>
      <c r="J8" s="3">
        <v>2.5</v>
      </c>
      <c r="K8" s="3">
        <v>3.3</v>
      </c>
      <c r="L8" s="3">
        <v>4.5</v>
      </c>
      <c r="M8" s="3">
        <v>1.4</v>
      </c>
      <c r="N8">
        <v>4.5</v>
      </c>
      <c r="O8">
        <v>2.5</v>
      </c>
      <c r="P8" s="3">
        <v>3</v>
      </c>
      <c r="Q8" s="3">
        <v>1.5</v>
      </c>
      <c r="R8" s="3">
        <v>1.45</v>
      </c>
      <c r="S8" s="3">
        <v>2</v>
      </c>
      <c r="T8">
        <v>2</v>
      </c>
      <c r="U8">
        <v>1.5</v>
      </c>
      <c r="V8">
        <v>1.5</v>
      </c>
      <c r="W8">
        <v>1.1000000000000001</v>
      </c>
      <c r="X8">
        <v>1.5</v>
      </c>
      <c r="Y8" s="3">
        <v>0.75</v>
      </c>
      <c r="Z8" s="3">
        <v>1.5</v>
      </c>
      <c r="AA8">
        <v>0.75</v>
      </c>
      <c r="AB8">
        <v>1.5</v>
      </c>
      <c r="AC8">
        <v>5.6</v>
      </c>
      <c r="AD8">
        <v>2</v>
      </c>
      <c r="AE8" s="3">
        <v>3</v>
      </c>
      <c r="AF8">
        <v>1.5</v>
      </c>
      <c r="AG8" s="3">
        <v>3</v>
      </c>
      <c r="AH8" s="37">
        <v>1.1000000000000001</v>
      </c>
      <c r="AI8" s="3">
        <v>1.4</v>
      </c>
      <c r="AJ8" s="7">
        <v>1.5</v>
      </c>
      <c r="AK8" s="3">
        <v>1.7</v>
      </c>
      <c r="AL8">
        <v>4.5</v>
      </c>
      <c r="AM8">
        <v>1.5</v>
      </c>
      <c r="AN8">
        <v>1.7</v>
      </c>
      <c r="AO8" s="3">
        <v>2</v>
      </c>
      <c r="AP8" s="3">
        <v>1.25</v>
      </c>
      <c r="AQ8" s="3">
        <v>1.5</v>
      </c>
      <c r="AR8">
        <v>2</v>
      </c>
      <c r="AS8" s="3">
        <v>2.5</v>
      </c>
      <c r="AT8">
        <v>2.5</v>
      </c>
      <c r="AU8">
        <v>1.5</v>
      </c>
      <c r="AV8" s="3">
        <v>2.4</v>
      </c>
      <c r="AW8" s="3">
        <v>1.1000000000000001</v>
      </c>
      <c r="AX8" s="3">
        <v>4.2</v>
      </c>
      <c r="AY8" s="3">
        <v>1.1000000000000001</v>
      </c>
      <c r="AZ8" s="3">
        <v>1</v>
      </c>
      <c r="BA8" s="3">
        <v>1.5</v>
      </c>
      <c r="BB8" s="3">
        <v>1</v>
      </c>
      <c r="BC8" s="4">
        <v>3</v>
      </c>
      <c r="BD8" s="3">
        <v>2</v>
      </c>
      <c r="BE8" s="3">
        <v>3.4</v>
      </c>
      <c r="BF8" s="3">
        <v>3</v>
      </c>
      <c r="BG8">
        <v>2</v>
      </c>
      <c r="BH8">
        <v>2.65</v>
      </c>
      <c r="BI8" s="3">
        <v>3</v>
      </c>
      <c r="BJ8" s="3">
        <v>3</v>
      </c>
      <c r="BK8">
        <v>3</v>
      </c>
      <c r="BL8">
        <v>1.5</v>
      </c>
      <c r="BM8">
        <v>1.5</v>
      </c>
      <c r="BN8">
        <v>2.65</v>
      </c>
      <c r="BO8" s="3">
        <v>3.5</v>
      </c>
      <c r="BP8" s="3">
        <v>3.5</v>
      </c>
      <c r="BQ8">
        <v>3.4</v>
      </c>
      <c r="BR8">
        <v>3.5</v>
      </c>
      <c r="BS8">
        <v>2</v>
      </c>
      <c r="BT8">
        <v>3</v>
      </c>
      <c r="BU8">
        <v>2</v>
      </c>
      <c r="BV8" s="3"/>
    </row>
    <row r="9" spans="1:74" x14ac:dyDescent="0.35">
      <c r="A9" s="4" t="s">
        <v>12</v>
      </c>
      <c r="B9" s="3" t="s">
        <v>13</v>
      </c>
      <c r="C9" t="s">
        <v>13</v>
      </c>
      <c r="D9" t="s">
        <v>13</v>
      </c>
      <c r="E9" t="s">
        <v>13</v>
      </c>
      <c r="F9" t="s">
        <v>13</v>
      </c>
      <c r="G9" t="s">
        <v>13</v>
      </c>
      <c r="H9" t="s">
        <v>13</v>
      </c>
      <c r="I9" s="3" t="s">
        <v>13</v>
      </c>
      <c r="J9" s="3" t="s">
        <v>13</v>
      </c>
      <c r="K9" s="3" t="s">
        <v>13</v>
      </c>
      <c r="L9" s="3" t="s">
        <v>13</v>
      </c>
      <c r="M9" s="3" t="s">
        <v>13</v>
      </c>
      <c r="N9" t="s">
        <v>13</v>
      </c>
      <c r="O9" t="s">
        <v>13</v>
      </c>
      <c r="P9" s="3" t="s">
        <v>13</v>
      </c>
      <c r="Q9" s="3" t="s">
        <v>13</v>
      </c>
      <c r="R9" s="3" t="s">
        <v>13</v>
      </c>
      <c r="S9" s="3" t="s">
        <v>141</v>
      </c>
      <c r="T9" s="3" t="s">
        <v>141</v>
      </c>
      <c r="U9" t="s">
        <v>13</v>
      </c>
      <c r="V9" t="s">
        <v>141</v>
      </c>
      <c r="W9" t="s">
        <v>141</v>
      </c>
      <c r="X9" t="s">
        <v>141</v>
      </c>
      <c r="Y9" s="3" t="s">
        <v>141</v>
      </c>
      <c r="Z9" s="3" t="s">
        <v>141</v>
      </c>
      <c r="AA9" s="7" t="s">
        <v>141</v>
      </c>
      <c r="AB9" s="7" t="s">
        <v>141</v>
      </c>
      <c r="AC9" s="7" t="s">
        <v>141</v>
      </c>
      <c r="AD9" s="7" t="s">
        <v>141</v>
      </c>
      <c r="AE9" s="3" t="s">
        <v>141</v>
      </c>
      <c r="AF9" t="s">
        <v>141</v>
      </c>
      <c r="AG9" s="3" t="s">
        <v>141</v>
      </c>
      <c r="AH9" s="75" t="s">
        <v>141</v>
      </c>
      <c r="AI9" s="3" t="s">
        <v>13</v>
      </c>
      <c r="AJ9" s="7" t="s">
        <v>141</v>
      </c>
      <c r="AK9" s="3" t="s">
        <v>13</v>
      </c>
      <c r="AL9" t="s">
        <v>13</v>
      </c>
      <c r="AM9" t="s">
        <v>141</v>
      </c>
      <c r="AN9" t="s">
        <v>13</v>
      </c>
      <c r="AO9" s="3" t="s">
        <v>13</v>
      </c>
      <c r="AP9" s="3" t="s">
        <v>141</v>
      </c>
      <c r="AQ9" s="3" t="s">
        <v>141</v>
      </c>
      <c r="AR9" t="s">
        <v>13</v>
      </c>
      <c r="AS9" s="3" t="s">
        <v>13</v>
      </c>
      <c r="AT9" t="s">
        <v>13</v>
      </c>
      <c r="AU9" t="s">
        <v>13</v>
      </c>
      <c r="AV9" s="3" t="s">
        <v>13</v>
      </c>
      <c r="AW9" s="3" t="s">
        <v>13</v>
      </c>
      <c r="AX9" s="3" t="s">
        <v>13</v>
      </c>
      <c r="AY9" s="3" t="s">
        <v>13</v>
      </c>
      <c r="AZ9" s="3" t="s">
        <v>13</v>
      </c>
      <c r="BA9" s="3" t="s">
        <v>13</v>
      </c>
      <c r="BB9" s="3" t="s">
        <v>13</v>
      </c>
      <c r="BC9" s="4" t="s">
        <v>13</v>
      </c>
      <c r="BD9" s="3" t="s">
        <v>13</v>
      </c>
      <c r="BE9" s="3" t="s">
        <v>13</v>
      </c>
      <c r="BF9" s="3" t="s">
        <v>13</v>
      </c>
      <c r="BG9" t="s">
        <v>13</v>
      </c>
      <c r="BH9" t="s">
        <v>141</v>
      </c>
      <c r="BI9" s="3" t="s">
        <v>13</v>
      </c>
      <c r="BJ9" s="3" t="s">
        <v>13</v>
      </c>
      <c r="BK9" t="s">
        <v>13</v>
      </c>
      <c r="BL9" t="s">
        <v>141</v>
      </c>
      <c r="BM9" t="s">
        <v>141</v>
      </c>
      <c r="BN9" t="s">
        <v>141</v>
      </c>
      <c r="BO9" s="3" t="s">
        <v>13</v>
      </c>
      <c r="BP9" s="3" t="s">
        <v>13</v>
      </c>
      <c r="BQ9" t="s">
        <v>141</v>
      </c>
      <c r="BR9" t="s">
        <v>13</v>
      </c>
      <c r="BS9" t="s">
        <v>13</v>
      </c>
      <c r="BT9" t="s">
        <v>13</v>
      </c>
      <c r="BU9" t="s">
        <v>13</v>
      </c>
      <c r="BV9" s="3"/>
    </row>
    <row r="10" spans="1:74" ht="15" thickBot="1" x14ac:dyDescent="0.4">
      <c r="A10" s="8" t="s">
        <v>14</v>
      </c>
      <c r="B10" s="9" t="s">
        <v>15</v>
      </c>
      <c r="C10" s="9" t="s">
        <v>15</v>
      </c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  <c r="J10" s="9" t="s">
        <v>15</v>
      </c>
      <c r="K10" s="9" t="s">
        <v>15</v>
      </c>
      <c r="L10" s="9" t="s">
        <v>15</v>
      </c>
      <c r="M10" s="9" t="s">
        <v>15</v>
      </c>
      <c r="N10" s="9" t="s">
        <v>15</v>
      </c>
      <c r="O10" s="9" t="s">
        <v>15</v>
      </c>
      <c r="P10" s="9" t="s">
        <v>15</v>
      </c>
      <c r="Q10" s="9" t="s">
        <v>15</v>
      </c>
      <c r="R10" s="9" t="s">
        <v>15</v>
      </c>
      <c r="S10" s="13" t="s">
        <v>15</v>
      </c>
      <c r="T10" s="9" t="s">
        <v>15</v>
      </c>
      <c r="U10" s="9" t="s">
        <v>15</v>
      </c>
      <c r="V10" s="9" t="s">
        <v>15</v>
      </c>
      <c r="W10" s="9" t="s">
        <v>15</v>
      </c>
      <c r="X10" s="9" t="s">
        <v>15</v>
      </c>
      <c r="Y10" s="9" t="s">
        <v>15</v>
      </c>
      <c r="Z10" s="9" t="s">
        <v>15</v>
      </c>
      <c r="AA10" s="9" t="s">
        <v>15</v>
      </c>
      <c r="AB10" s="9" t="s">
        <v>15</v>
      </c>
      <c r="AC10" s="9" t="s">
        <v>15</v>
      </c>
      <c r="AD10" s="9" t="s">
        <v>15</v>
      </c>
      <c r="AE10" s="9" t="s">
        <v>15</v>
      </c>
      <c r="AF10" s="9" t="s">
        <v>15</v>
      </c>
      <c r="AG10" s="9" t="s">
        <v>15</v>
      </c>
      <c r="AH10" s="51" t="s">
        <v>15</v>
      </c>
      <c r="AI10" s="51" t="s">
        <v>15</v>
      </c>
      <c r="AJ10" s="51" t="s">
        <v>15</v>
      </c>
      <c r="AK10" s="51" t="s">
        <v>15</v>
      </c>
      <c r="AL10" s="9" t="s">
        <v>15</v>
      </c>
      <c r="AM10" s="9" t="s">
        <v>15</v>
      </c>
      <c r="AN10" s="9" t="s">
        <v>15</v>
      </c>
      <c r="AO10" s="9" t="s">
        <v>15</v>
      </c>
      <c r="AP10" s="9" t="s">
        <v>15</v>
      </c>
      <c r="AQ10" s="9" t="s">
        <v>15</v>
      </c>
      <c r="AR10" s="9" t="s">
        <v>15</v>
      </c>
      <c r="AS10" s="9" t="s">
        <v>15</v>
      </c>
      <c r="AT10" s="9" t="s">
        <v>15</v>
      </c>
      <c r="AU10" s="9" t="s">
        <v>15</v>
      </c>
      <c r="AV10" s="9" t="s">
        <v>15</v>
      </c>
      <c r="AW10" s="9" t="s">
        <v>15</v>
      </c>
      <c r="AX10" s="9" t="s">
        <v>15</v>
      </c>
      <c r="AY10" s="9" t="s">
        <v>15</v>
      </c>
      <c r="AZ10" s="9" t="s">
        <v>15</v>
      </c>
      <c r="BA10" s="9" t="s">
        <v>15</v>
      </c>
      <c r="BB10" s="9" t="s">
        <v>15</v>
      </c>
      <c r="BC10" s="8" t="s">
        <v>15</v>
      </c>
      <c r="BD10" s="9" t="s">
        <v>15</v>
      </c>
      <c r="BE10" s="9" t="s">
        <v>15</v>
      </c>
      <c r="BF10" s="9" t="s">
        <v>15</v>
      </c>
      <c r="BG10" s="9" t="s">
        <v>15</v>
      </c>
      <c r="BH10" s="9" t="s">
        <v>15</v>
      </c>
      <c r="BI10" s="9" t="s">
        <v>15</v>
      </c>
      <c r="BJ10" s="9" t="s">
        <v>15</v>
      </c>
      <c r="BK10" s="9" t="s">
        <v>15</v>
      </c>
      <c r="BL10" s="9" t="s">
        <v>15</v>
      </c>
      <c r="BM10" s="13" t="s">
        <v>15</v>
      </c>
      <c r="BN10" s="13" t="s">
        <v>15</v>
      </c>
      <c r="BO10" s="13" t="s">
        <v>15</v>
      </c>
      <c r="BP10" s="9" t="s">
        <v>15</v>
      </c>
      <c r="BQ10" s="9" t="s">
        <v>15</v>
      </c>
      <c r="BR10" s="9" t="s">
        <v>15</v>
      </c>
      <c r="BS10" s="9" t="s">
        <v>15</v>
      </c>
      <c r="BT10" s="9" t="s">
        <v>15</v>
      </c>
      <c r="BU10" s="9" t="s">
        <v>15</v>
      </c>
      <c r="BV10" s="3"/>
    </row>
    <row r="11" spans="1:74" x14ac:dyDescent="0.35">
      <c r="A11" s="2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7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4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x14ac:dyDescent="0.35">
      <c r="A12" s="4" t="s">
        <v>17</v>
      </c>
      <c r="B12" s="3" t="s">
        <v>18</v>
      </c>
      <c r="C12" s="3" t="s">
        <v>18</v>
      </c>
      <c r="D12" s="3" t="s">
        <v>18</v>
      </c>
      <c r="E12" s="3" t="s">
        <v>18</v>
      </c>
      <c r="F12" s="3" t="s">
        <v>18</v>
      </c>
      <c r="G12" s="3" t="s">
        <v>18</v>
      </c>
      <c r="H12" s="3" t="s">
        <v>164</v>
      </c>
      <c r="I12" s="3" t="s">
        <v>18</v>
      </c>
      <c r="J12" s="3" t="s">
        <v>18</v>
      </c>
      <c r="K12" s="3" t="s">
        <v>18</v>
      </c>
      <c r="L12" s="3" t="s">
        <v>18</v>
      </c>
      <c r="M12" s="3" t="s">
        <v>18</v>
      </c>
      <c r="N12" s="3" t="s">
        <v>18</v>
      </c>
      <c r="O12" s="3" t="s">
        <v>18</v>
      </c>
      <c r="P12" s="3" t="s">
        <v>18</v>
      </c>
      <c r="Q12" s="3" t="s">
        <v>18</v>
      </c>
      <c r="R12" s="3" t="s">
        <v>18</v>
      </c>
      <c r="S12" s="3" t="s">
        <v>18</v>
      </c>
      <c r="T12" s="3" t="s">
        <v>164</v>
      </c>
      <c r="U12" s="3" t="s">
        <v>18</v>
      </c>
      <c r="V12" s="3" t="s">
        <v>238</v>
      </c>
      <c r="W12" s="3" t="s">
        <v>164</v>
      </c>
      <c r="X12" s="7" t="s">
        <v>164</v>
      </c>
      <c r="Y12" s="3" t="s">
        <v>18</v>
      </c>
      <c r="Z12" s="3" t="s">
        <v>158</v>
      </c>
      <c r="AA12" s="3" t="s">
        <v>18</v>
      </c>
      <c r="AB12" s="7" t="s">
        <v>164</v>
      </c>
      <c r="AC12" s="3" t="s">
        <v>190</v>
      </c>
      <c r="AD12" s="7" t="s">
        <v>164</v>
      </c>
      <c r="AE12" s="3" t="s">
        <v>158</v>
      </c>
      <c r="AF12" s="3" t="s">
        <v>164</v>
      </c>
      <c r="AG12" s="3" t="s">
        <v>190</v>
      </c>
      <c r="AH12" s="37" t="s">
        <v>164</v>
      </c>
      <c r="AI12" s="3" t="s">
        <v>18</v>
      </c>
      <c r="AJ12" s="7" t="s">
        <v>18</v>
      </c>
      <c r="AK12" s="3" t="s">
        <v>18</v>
      </c>
      <c r="AL12" s="3" t="s">
        <v>164</v>
      </c>
      <c r="AM12" s="3" t="s">
        <v>190</v>
      </c>
      <c r="AN12" s="3" t="s">
        <v>18</v>
      </c>
      <c r="AO12" s="3" t="s">
        <v>164</v>
      </c>
      <c r="AP12" s="3" t="s">
        <v>18</v>
      </c>
      <c r="AQ12" s="3" t="s">
        <v>142</v>
      </c>
      <c r="AR12" s="3" t="s">
        <v>164</v>
      </c>
      <c r="AS12" s="3" t="s">
        <v>18</v>
      </c>
      <c r="AT12" s="3" t="s">
        <v>18</v>
      </c>
      <c r="AU12" s="7" t="s">
        <v>18</v>
      </c>
      <c r="AV12" s="3" t="s">
        <v>164</v>
      </c>
      <c r="AW12" s="3" t="s">
        <v>18</v>
      </c>
      <c r="AX12" s="3" t="s">
        <v>152</v>
      </c>
      <c r="AY12" s="3" t="s">
        <v>18</v>
      </c>
      <c r="AZ12" s="3" t="s">
        <v>18</v>
      </c>
      <c r="BA12" s="3" t="s">
        <v>152</v>
      </c>
      <c r="BB12" s="3" t="s">
        <v>18</v>
      </c>
      <c r="BC12" s="4" t="s">
        <v>190</v>
      </c>
      <c r="BD12" s="3" t="s">
        <v>18</v>
      </c>
      <c r="BE12" s="3" t="s">
        <v>176</v>
      </c>
      <c r="BF12" s="3" t="s">
        <v>190</v>
      </c>
      <c r="BG12" s="3" t="s">
        <v>199</v>
      </c>
      <c r="BH12" s="3" t="s">
        <v>152</v>
      </c>
      <c r="BI12" s="3" t="s">
        <v>190</v>
      </c>
      <c r="BJ12" s="3" t="s">
        <v>190</v>
      </c>
      <c r="BK12" s="3" t="s">
        <v>152</v>
      </c>
      <c r="BL12" s="3" t="s">
        <v>199</v>
      </c>
      <c r="BM12" s="3" t="s">
        <v>317</v>
      </c>
      <c r="BN12" s="3" t="s">
        <v>152</v>
      </c>
      <c r="BO12" s="3" t="s">
        <v>186</v>
      </c>
      <c r="BP12" s="3" t="s">
        <v>186</v>
      </c>
      <c r="BQ12" s="3" t="s">
        <v>257</v>
      </c>
      <c r="BR12" s="3" t="s">
        <v>277</v>
      </c>
      <c r="BS12" s="3" t="s">
        <v>176</v>
      </c>
      <c r="BT12" s="3" t="s">
        <v>292</v>
      </c>
      <c r="BU12" s="3" t="s">
        <v>18</v>
      </c>
      <c r="BV12" s="3"/>
    </row>
    <row r="13" spans="1:74" x14ac:dyDescent="0.35">
      <c r="A13" s="4" t="s">
        <v>19</v>
      </c>
      <c r="B13" s="3">
        <v>4</v>
      </c>
      <c r="C13">
        <v>4</v>
      </c>
      <c r="D13">
        <v>4</v>
      </c>
      <c r="E13">
        <v>4</v>
      </c>
      <c r="F13">
        <v>4</v>
      </c>
      <c r="G13">
        <v>4</v>
      </c>
      <c r="H13">
        <v>6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>
        <v>4</v>
      </c>
      <c r="O13">
        <v>4</v>
      </c>
      <c r="P13" s="3">
        <v>4</v>
      </c>
      <c r="Q13" s="3">
        <v>4</v>
      </c>
      <c r="R13" s="3">
        <v>4</v>
      </c>
      <c r="S13" s="3">
        <v>4</v>
      </c>
      <c r="T13">
        <v>6</v>
      </c>
      <c r="U13">
        <v>4</v>
      </c>
      <c r="V13">
        <v>12</v>
      </c>
      <c r="W13">
        <v>6</v>
      </c>
      <c r="X13">
        <v>6</v>
      </c>
      <c r="Y13" s="3">
        <v>4</v>
      </c>
      <c r="Z13" s="3">
        <v>8</v>
      </c>
      <c r="AA13">
        <v>4</v>
      </c>
      <c r="AB13">
        <v>6</v>
      </c>
      <c r="AC13">
        <v>12</v>
      </c>
      <c r="AD13">
        <v>6</v>
      </c>
      <c r="AE13" s="3">
        <v>8</v>
      </c>
      <c r="AF13">
        <v>6</v>
      </c>
      <c r="AG13" s="3">
        <v>12</v>
      </c>
      <c r="AH13" s="37">
        <v>6</v>
      </c>
      <c r="AI13" s="3">
        <v>4</v>
      </c>
      <c r="AJ13" s="7">
        <v>4</v>
      </c>
      <c r="AK13" s="3">
        <v>4</v>
      </c>
      <c r="AL13">
        <v>6</v>
      </c>
      <c r="AM13">
        <v>12</v>
      </c>
      <c r="AN13">
        <v>4</v>
      </c>
      <c r="AO13" s="3">
        <v>6</v>
      </c>
      <c r="AP13" s="3">
        <v>4</v>
      </c>
      <c r="AQ13" s="3">
        <v>16</v>
      </c>
      <c r="AR13">
        <v>6</v>
      </c>
      <c r="AS13" s="3">
        <v>4</v>
      </c>
      <c r="AT13">
        <v>4</v>
      </c>
      <c r="AU13">
        <v>4</v>
      </c>
      <c r="AV13" s="3">
        <v>6</v>
      </c>
      <c r="AW13" s="3">
        <v>4</v>
      </c>
      <c r="AX13" s="3">
        <v>8</v>
      </c>
      <c r="AY13" s="3">
        <v>4</v>
      </c>
      <c r="AZ13" s="3">
        <v>4</v>
      </c>
      <c r="BA13" s="3">
        <v>8</v>
      </c>
      <c r="BB13" s="3">
        <v>4</v>
      </c>
      <c r="BC13" s="4">
        <v>12</v>
      </c>
      <c r="BD13" s="3">
        <v>4</v>
      </c>
      <c r="BE13" s="3">
        <v>6</v>
      </c>
      <c r="BF13" s="3">
        <v>12</v>
      </c>
      <c r="BG13">
        <v>6</v>
      </c>
      <c r="BH13">
        <v>8</v>
      </c>
      <c r="BI13" s="3">
        <v>12</v>
      </c>
      <c r="BJ13" s="3">
        <v>12</v>
      </c>
      <c r="BK13">
        <v>8</v>
      </c>
      <c r="BL13">
        <v>6</v>
      </c>
      <c r="BM13">
        <v>6</v>
      </c>
      <c r="BN13">
        <v>8</v>
      </c>
      <c r="BO13" s="3">
        <v>10</v>
      </c>
      <c r="BP13" s="3">
        <v>10</v>
      </c>
      <c r="BQ13">
        <v>8</v>
      </c>
      <c r="BR13">
        <v>10</v>
      </c>
      <c r="BS13">
        <v>6</v>
      </c>
      <c r="BT13">
        <v>8</v>
      </c>
      <c r="BU13">
        <v>4</v>
      </c>
      <c r="BV13" s="3"/>
    </row>
    <row r="14" spans="1:74" x14ac:dyDescent="0.35">
      <c r="A14" s="4" t="s">
        <v>20</v>
      </c>
      <c r="B14" s="3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6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>
        <v>4</v>
      </c>
      <c r="O14">
        <v>4</v>
      </c>
      <c r="P14" s="3">
        <v>4</v>
      </c>
      <c r="Q14" s="3">
        <v>4</v>
      </c>
      <c r="R14" s="3">
        <v>4</v>
      </c>
      <c r="S14" s="3">
        <v>4</v>
      </c>
      <c r="T14">
        <v>6</v>
      </c>
      <c r="U14">
        <v>4</v>
      </c>
      <c r="V14">
        <v>12</v>
      </c>
      <c r="W14">
        <v>6</v>
      </c>
      <c r="X14">
        <v>6</v>
      </c>
      <c r="Y14" s="3">
        <v>4</v>
      </c>
      <c r="Z14" s="3">
        <v>8</v>
      </c>
      <c r="AA14">
        <v>4</v>
      </c>
      <c r="AB14">
        <v>6</v>
      </c>
      <c r="AC14">
        <v>6</v>
      </c>
      <c r="AD14">
        <v>6</v>
      </c>
      <c r="AE14" s="3">
        <v>8</v>
      </c>
      <c r="AF14">
        <v>6</v>
      </c>
      <c r="AG14" s="3">
        <v>12</v>
      </c>
      <c r="AH14" s="37">
        <v>6</v>
      </c>
      <c r="AI14" s="3">
        <v>2</v>
      </c>
      <c r="AJ14" s="7">
        <v>4</v>
      </c>
      <c r="AK14" s="3">
        <v>2</v>
      </c>
      <c r="AL14">
        <v>2</v>
      </c>
      <c r="AM14">
        <v>12</v>
      </c>
      <c r="AN14">
        <v>2</v>
      </c>
      <c r="AO14" s="3">
        <v>1</v>
      </c>
      <c r="AP14" s="3">
        <v>4</v>
      </c>
      <c r="AQ14" s="3">
        <v>16</v>
      </c>
      <c r="AR14">
        <v>2</v>
      </c>
      <c r="AS14" s="3">
        <v>1</v>
      </c>
      <c r="AT14">
        <v>1</v>
      </c>
      <c r="AU14">
        <v>1</v>
      </c>
      <c r="AV14" s="3">
        <v>3</v>
      </c>
      <c r="AW14" s="3">
        <v>1</v>
      </c>
      <c r="AX14" s="3">
        <v>1</v>
      </c>
      <c r="AY14" s="3">
        <v>2</v>
      </c>
      <c r="AZ14" s="3">
        <v>1</v>
      </c>
      <c r="BA14" s="3">
        <v>1</v>
      </c>
      <c r="BB14" s="3">
        <v>1</v>
      </c>
      <c r="BC14" s="4">
        <v>1</v>
      </c>
      <c r="BD14" s="3">
        <v>1</v>
      </c>
      <c r="BE14" s="3">
        <v>1</v>
      </c>
      <c r="BF14" s="3">
        <v>1</v>
      </c>
      <c r="BG14">
        <v>1</v>
      </c>
      <c r="BH14">
        <v>1</v>
      </c>
      <c r="BI14" s="3">
        <v>1</v>
      </c>
      <c r="BJ14" s="3">
        <v>1</v>
      </c>
      <c r="BK14">
        <v>1</v>
      </c>
      <c r="BL14">
        <v>1</v>
      </c>
      <c r="BM14">
        <v>1</v>
      </c>
      <c r="BN14">
        <v>1</v>
      </c>
      <c r="BO14" s="3">
        <v>1</v>
      </c>
      <c r="BP14" s="3">
        <v>1</v>
      </c>
      <c r="BQ14">
        <v>8</v>
      </c>
      <c r="BR14">
        <v>1</v>
      </c>
      <c r="BS14">
        <v>1</v>
      </c>
      <c r="BT14">
        <v>1</v>
      </c>
      <c r="BU14">
        <v>1</v>
      </c>
      <c r="BV14" s="3"/>
    </row>
    <row r="15" spans="1:74" x14ac:dyDescent="0.35">
      <c r="A15" s="4" t="s">
        <v>21</v>
      </c>
      <c r="B15" s="3" t="s">
        <v>293</v>
      </c>
      <c r="C15" t="s">
        <v>293</v>
      </c>
      <c r="D15" t="s">
        <v>22</v>
      </c>
      <c r="E15" t="s">
        <v>293</v>
      </c>
      <c r="F15" t="s">
        <v>293</v>
      </c>
      <c r="G15" t="s">
        <v>22</v>
      </c>
      <c r="H15" t="s">
        <v>22</v>
      </c>
      <c r="I15" s="3" t="s">
        <v>22</v>
      </c>
      <c r="J15" s="3" t="s">
        <v>22</v>
      </c>
      <c r="K15" s="3" t="s">
        <v>22</v>
      </c>
      <c r="L15" s="3" t="s">
        <v>22</v>
      </c>
      <c r="M15" s="3" t="s">
        <v>22</v>
      </c>
      <c r="N15" t="s">
        <v>22</v>
      </c>
      <c r="O15" t="s">
        <v>22</v>
      </c>
      <c r="P15" s="3" t="s">
        <v>22</v>
      </c>
      <c r="Q15" s="3" t="s">
        <v>22</v>
      </c>
      <c r="R15" s="3" t="s">
        <v>22</v>
      </c>
      <c r="S15" s="3" t="s">
        <v>159</v>
      </c>
      <c r="T15" t="s">
        <v>159</v>
      </c>
      <c r="U15" t="s">
        <v>22</v>
      </c>
      <c r="V15" t="s">
        <v>159</v>
      </c>
      <c r="W15" t="s">
        <v>165</v>
      </c>
      <c r="X15" t="s">
        <v>159</v>
      </c>
      <c r="Y15" s="3" t="s">
        <v>159</v>
      </c>
      <c r="Z15" s="3" t="s">
        <v>159</v>
      </c>
      <c r="AA15" t="s">
        <v>165</v>
      </c>
      <c r="AB15" t="s">
        <v>165</v>
      </c>
      <c r="AC15" t="s">
        <v>159</v>
      </c>
      <c r="AD15" t="s">
        <v>165</v>
      </c>
      <c r="AE15" s="3" t="s">
        <v>159</v>
      </c>
      <c r="AF15" t="s">
        <v>165</v>
      </c>
      <c r="AG15" s="3" t="s">
        <v>228</v>
      </c>
      <c r="AH15" s="37" t="s">
        <v>165</v>
      </c>
      <c r="AI15" s="3" t="s">
        <v>22</v>
      </c>
      <c r="AJ15" s="7" t="s">
        <v>228</v>
      </c>
      <c r="AK15" s="3" t="s">
        <v>22</v>
      </c>
      <c r="AL15" t="s">
        <v>22</v>
      </c>
      <c r="AM15" t="s">
        <v>159</v>
      </c>
      <c r="AN15" t="s">
        <v>22</v>
      </c>
      <c r="AO15" s="3" t="s">
        <v>22</v>
      </c>
      <c r="AP15" s="3" t="s">
        <v>265</v>
      </c>
      <c r="AQ15" s="3" t="s">
        <v>143</v>
      </c>
      <c r="AR15" t="s">
        <v>208</v>
      </c>
      <c r="AS15" s="3" t="s">
        <v>22</v>
      </c>
      <c r="AT15" t="s">
        <v>23</v>
      </c>
      <c r="AU15" t="s">
        <v>23</v>
      </c>
      <c r="AV15" s="3" t="s">
        <v>22</v>
      </c>
      <c r="AW15" s="3" t="s">
        <v>203</v>
      </c>
      <c r="AX15" s="3" t="s">
        <v>22</v>
      </c>
      <c r="AY15" s="3" t="s">
        <v>203</v>
      </c>
      <c r="AZ15" s="3" t="s">
        <v>23</v>
      </c>
      <c r="BA15" s="3" t="s">
        <v>384</v>
      </c>
      <c r="BB15" s="3" t="s">
        <v>271</v>
      </c>
      <c r="BC15" s="4" t="s">
        <v>191</v>
      </c>
      <c r="BD15" s="3" t="s">
        <v>23</v>
      </c>
      <c r="BE15" s="3" t="s">
        <v>23</v>
      </c>
      <c r="BF15" s="3" t="s">
        <v>23</v>
      </c>
      <c r="BG15" t="s">
        <v>23</v>
      </c>
      <c r="BH15" t="s">
        <v>258</v>
      </c>
      <c r="BI15" s="3" t="s">
        <v>23</v>
      </c>
      <c r="BJ15" s="3" t="s">
        <v>23</v>
      </c>
      <c r="BK15" t="s">
        <v>23</v>
      </c>
      <c r="BL15" t="s">
        <v>258</v>
      </c>
      <c r="BM15" t="s">
        <v>258</v>
      </c>
      <c r="BN15" t="s">
        <v>258</v>
      </c>
      <c r="BO15" s="3" t="s">
        <v>23</v>
      </c>
      <c r="BP15" s="3" t="s">
        <v>23</v>
      </c>
      <c r="BQ15" t="s">
        <v>23</v>
      </c>
      <c r="BR15" t="s">
        <v>23</v>
      </c>
      <c r="BS15" t="s">
        <v>23</v>
      </c>
      <c r="BT15" t="s">
        <v>23</v>
      </c>
      <c r="BU15" t="s">
        <v>23</v>
      </c>
      <c r="BV15" s="3"/>
    </row>
    <row r="16" spans="1:74" x14ac:dyDescent="0.35">
      <c r="A16" s="4" t="s">
        <v>24</v>
      </c>
      <c r="B16" s="3" t="s">
        <v>294</v>
      </c>
      <c r="C16" s="3" t="s">
        <v>294</v>
      </c>
      <c r="D16" s="3" t="s">
        <v>295</v>
      </c>
      <c r="E16" s="3" t="s">
        <v>294</v>
      </c>
      <c r="F16" s="3" t="s">
        <v>294</v>
      </c>
      <c r="G16" s="3" t="s">
        <v>262</v>
      </c>
      <c r="H16" s="3" t="s">
        <v>262</v>
      </c>
      <c r="I16" s="3" t="s">
        <v>25</v>
      </c>
      <c r="J16" s="3" t="s">
        <v>25</v>
      </c>
      <c r="K16" s="3" t="s">
        <v>25</v>
      </c>
      <c r="L16" s="3" t="s">
        <v>25</v>
      </c>
      <c r="M16" s="3" t="s">
        <v>334</v>
      </c>
      <c r="N16" s="3" t="s">
        <v>25</v>
      </c>
      <c r="O16" s="3" t="s">
        <v>25</v>
      </c>
      <c r="P16" s="3" t="s">
        <v>25</v>
      </c>
      <c r="Q16" s="3" t="s">
        <v>200</v>
      </c>
      <c r="R16" s="3" t="s">
        <v>334</v>
      </c>
      <c r="S16" s="3" t="s">
        <v>245</v>
      </c>
      <c r="T16" s="3" t="s">
        <v>166</v>
      </c>
      <c r="U16" s="3" t="s">
        <v>334</v>
      </c>
      <c r="V16" s="3" t="s">
        <v>240</v>
      </c>
      <c r="W16" s="3" t="s">
        <v>334</v>
      </c>
      <c r="X16" s="7" t="s">
        <v>240</v>
      </c>
      <c r="Y16" s="3" t="s">
        <v>144</v>
      </c>
      <c r="Z16" s="3" t="s">
        <v>166</v>
      </c>
      <c r="AA16" s="3" t="s">
        <v>334</v>
      </c>
      <c r="AB16" s="7" t="s">
        <v>166</v>
      </c>
      <c r="AC16" s="3" t="s">
        <v>246</v>
      </c>
      <c r="AD16" s="7" t="s">
        <v>166</v>
      </c>
      <c r="AE16" s="3" t="s">
        <v>144</v>
      </c>
      <c r="AF16" s="3" t="s">
        <v>166</v>
      </c>
      <c r="AG16" s="3" t="s">
        <v>229</v>
      </c>
      <c r="AH16" s="37" t="s">
        <v>410</v>
      </c>
      <c r="AI16" s="3" t="s">
        <v>26</v>
      </c>
      <c r="AJ16" s="7" t="s">
        <v>246</v>
      </c>
      <c r="AK16" s="3" t="s">
        <v>171</v>
      </c>
      <c r="AL16" s="3" t="s">
        <v>166</v>
      </c>
      <c r="AM16" s="3" t="s">
        <v>166</v>
      </c>
      <c r="AN16" s="3" t="s">
        <v>144</v>
      </c>
      <c r="AO16" s="3" t="s">
        <v>154</v>
      </c>
      <c r="AP16" s="3" t="s">
        <v>266</v>
      </c>
      <c r="AQ16" s="3" t="s">
        <v>144</v>
      </c>
      <c r="AR16" s="3" t="s">
        <v>171</v>
      </c>
      <c r="AS16" s="3" t="s">
        <v>171</v>
      </c>
      <c r="AT16" s="3" t="s">
        <v>26</v>
      </c>
      <c r="AU16" s="7" t="s">
        <v>245</v>
      </c>
      <c r="AV16" s="3" t="s">
        <v>212</v>
      </c>
      <c r="AW16" s="3" t="s">
        <v>266</v>
      </c>
      <c r="AX16" s="3" t="s">
        <v>180</v>
      </c>
      <c r="AY16" s="3" t="s">
        <v>204</v>
      </c>
      <c r="AZ16" s="3" t="s">
        <v>26</v>
      </c>
      <c r="BA16" s="3" t="s">
        <v>154</v>
      </c>
      <c r="BB16" s="3" t="s">
        <v>272</v>
      </c>
      <c r="BC16" s="4" t="s">
        <v>26</v>
      </c>
      <c r="BD16" s="3" t="s">
        <v>177</v>
      </c>
      <c r="BE16" s="3" t="s">
        <v>177</v>
      </c>
      <c r="BF16" s="3" t="s">
        <v>177</v>
      </c>
      <c r="BG16" s="3" t="s">
        <v>177</v>
      </c>
      <c r="BH16" s="3" t="s">
        <v>177</v>
      </c>
      <c r="BI16" s="3" t="s">
        <v>177</v>
      </c>
      <c r="BJ16" s="3" t="s">
        <v>177</v>
      </c>
      <c r="BK16" s="3" t="s">
        <v>177</v>
      </c>
      <c r="BL16" s="3" t="s">
        <v>177</v>
      </c>
      <c r="BM16" s="3" t="s">
        <v>177</v>
      </c>
      <c r="BN16" s="3" t="s">
        <v>177</v>
      </c>
      <c r="BO16" s="3" t="s">
        <v>177</v>
      </c>
      <c r="BP16" s="3" t="s">
        <v>177</v>
      </c>
      <c r="BQ16" s="3" t="s">
        <v>177</v>
      </c>
      <c r="BR16" s="7" t="s">
        <v>278</v>
      </c>
      <c r="BS16" s="3" t="s">
        <v>177</v>
      </c>
      <c r="BT16" s="3" t="s">
        <v>177</v>
      </c>
      <c r="BU16" s="3" t="s">
        <v>177</v>
      </c>
      <c r="BV16" s="3"/>
    </row>
    <row r="17" spans="1:74" x14ac:dyDescent="0.35">
      <c r="A17" s="4" t="s">
        <v>27</v>
      </c>
      <c r="B17" s="12">
        <v>4</v>
      </c>
      <c r="C17" s="11">
        <v>4</v>
      </c>
      <c r="D17" s="52">
        <v>4</v>
      </c>
      <c r="E17" s="11">
        <v>4</v>
      </c>
      <c r="F17" s="11">
        <v>4</v>
      </c>
      <c r="G17" s="11">
        <v>4.5</v>
      </c>
      <c r="H17" s="12">
        <v>4.5</v>
      </c>
      <c r="I17" s="7">
        <v>4.8899999999999997</v>
      </c>
      <c r="J17" s="3">
        <v>5.0599999999999996</v>
      </c>
      <c r="K17" s="3">
        <v>5.4</v>
      </c>
      <c r="L17" s="3">
        <v>5.27</v>
      </c>
      <c r="M17" s="3">
        <v>5.5</v>
      </c>
      <c r="N17">
        <v>5.4</v>
      </c>
      <c r="O17" s="11">
        <v>5.6</v>
      </c>
      <c r="P17" s="3">
        <v>6</v>
      </c>
      <c r="Q17" s="3">
        <v>6.2</v>
      </c>
      <c r="R17" s="3">
        <v>5.75</v>
      </c>
      <c r="S17" s="3">
        <v>4.5</v>
      </c>
      <c r="T17">
        <v>6</v>
      </c>
      <c r="U17">
        <v>6</v>
      </c>
      <c r="V17">
        <v>7</v>
      </c>
      <c r="W17">
        <v>6.3</v>
      </c>
      <c r="X17">
        <v>6</v>
      </c>
      <c r="Y17" s="3">
        <v>7</v>
      </c>
      <c r="Z17" s="3">
        <v>7.5</v>
      </c>
      <c r="AA17">
        <v>6.4</v>
      </c>
      <c r="AB17">
        <v>7.5</v>
      </c>
      <c r="AC17">
        <v>9.17</v>
      </c>
      <c r="AD17">
        <v>7.5</v>
      </c>
      <c r="AE17" s="3">
        <v>6.5</v>
      </c>
      <c r="AF17">
        <v>7.5</v>
      </c>
      <c r="AG17" s="3">
        <v>10</v>
      </c>
      <c r="AH17" s="53">
        <v>6.3</v>
      </c>
      <c r="AI17" s="7">
        <v>9.9</v>
      </c>
      <c r="AJ17" s="7">
        <v>5.5</v>
      </c>
      <c r="AK17" s="3">
        <v>14</v>
      </c>
      <c r="AL17" s="52">
        <v>8</v>
      </c>
      <c r="AM17">
        <v>7</v>
      </c>
      <c r="AN17" s="69">
        <v>15</v>
      </c>
      <c r="AO17" s="3">
        <v>12</v>
      </c>
      <c r="AP17" s="3">
        <v>9.3000000000000007</v>
      </c>
      <c r="AQ17" s="3">
        <v>7.5</v>
      </c>
      <c r="AR17">
        <v>11</v>
      </c>
      <c r="AS17" s="3">
        <v>12.5</v>
      </c>
      <c r="AT17">
        <v>10.4</v>
      </c>
      <c r="AU17">
        <v>10.199999999999999</v>
      </c>
      <c r="AV17" s="3">
        <v>10</v>
      </c>
      <c r="AW17" s="3">
        <v>10.5</v>
      </c>
      <c r="AX17" s="3">
        <v>12.5</v>
      </c>
      <c r="AY17" s="3">
        <v>12</v>
      </c>
      <c r="AZ17" s="3">
        <v>12.5</v>
      </c>
      <c r="BA17" s="12">
        <v>12</v>
      </c>
      <c r="BB17" s="3">
        <v>12.5</v>
      </c>
      <c r="BC17" s="73">
        <v>11</v>
      </c>
      <c r="BD17" s="3">
        <v>12</v>
      </c>
      <c r="BE17" s="3">
        <v>12</v>
      </c>
      <c r="BF17" s="3">
        <v>11.5</v>
      </c>
      <c r="BG17">
        <v>11</v>
      </c>
      <c r="BH17">
        <v>7.4</v>
      </c>
      <c r="BI17" s="3">
        <v>12</v>
      </c>
      <c r="BJ17" s="3">
        <v>11.5</v>
      </c>
      <c r="BK17" s="11">
        <v>12.5</v>
      </c>
      <c r="BL17">
        <v>7</v>
      </c>
      <c r="BM17" s="11">
        <v>8</v>
      </c>
      <c r="BN17" s="11">
        <v>11.3</v>
      </c>
      <c r="BO17" s="12">
        <v>12</v>
      </c>
      <c r="BP17" s="12">
        <v>12</v>
      </c>
      <c r="BQ17">
        <v>11</v>
      </c>
      <c r="BR17" s="12">
        <v>12</v>
      </c>
      <c r="BS17">
        <v>11.5</v>
      </c>
      <c r="BT17" s="11">
        <v>13</v>
      </c>
      <c r="BU17" s="11">
        <v>13</v>
      </c>
      <c r="BV17" s="3"/>
    </row>
    <row r="18" spans="1:74" x14ac:dyDescent="0.35">
      <c r="A18" s="4" t="s">
        <v>28</v>
      </c>
      <c r="B18" s="3">
        <v>160</v>
      </c>
      <c r="C18">
        <v>170</v>
      </c>
      <c r="D18">
        <v>165</v>
      </c>
      <c r="E18">
        <v>180</v>
      </c>
      <c r="F18">
        <v>160</v>
      </c>
      <c r="G18">
        <v>150</v>
      </c>
      <c r="H18">
        <v>105</v>
      </c>
      <c r="I18" s="3">
        <v>93</v>
      </c>
      <c r="J18" s="3">
        <v>81.5</v>
      </c>
      <c r="K18" s="3">
        <v>81.5</v>
      </c>
      <c r="L18" s="3">
        <v>94</v>
      </c>
      <c r="M18" s="3">
        <v>65.64</v>
      </c>
      <c r="N18">
        <v>92</v>
      </c>
      <c r="O18">
        <v>75</v>
      </c>
      <c r="P18" s="3">
        <v>79.375</v>
      </c>
      <c r="Q18" s="3">
        <v>65</v>
      </c>
      <c r="R18" s="3">
        <v>68</v>
      </c>
      <c r="S18" s="3">
        <v>70</v>
      </c>
      <c r="T18">
        <v>67</v>
      </c>
      <c r="U18">
        <v>69</v>
      </c>
      <c r="V18">
        <v>50</v>
      </c>
      <c r="W18">
        <v>57</v>
      </c>
      <c r="X18">
        <v>57.546999999999997</v>
      </c>
      <c r="Y18" s="3">
        <v>60.32</v>
      </c>
      <c r="Z18" s="3">
        <v>55.8</v>
      </c>
      <c r="AA18">
        <v>57</v>
      </c>
      <c r="AB18">
        <v>57.546999999999997</v>
      </c>
      <c r="AC18">
        <v>82</v>
      </c>
      <c r="AD18">
        <v>62.706000000000003</v>
      </c>
      <c r="AE18" s="3">
        <v>69</v>
      </c>
      <c r="AF18">
        <v>62.706000000000003</v>
      </c>
      <c r="AG18" s="3">
        <v>65</v>
      </c>
      <c r="AH18" s="37">
        <v>57</v>
      </c>
      <c r="AI18" s="3">
        <v>78</v>
      </c>
      <c r="AJ18" s="7">
        <v>78</v>
      </c>
      <c r="AK18" s="3">
        <v>73</v>
      </c>
      <c r="AL18">
        <v>93</v>
      </c>
      <c r="AM18">
        <v>55</v>
      </c>
      <c r="AN18">
        <v>76.2</v>
      </c>
      <c r="AO18" s="3">
        <v>76.5</v>
      </c>
      <c r="AP18" s="3">
        <v>66.5</v>
      </c>
      <c r="AQ18" s="3">
        <v>49.53</v>
      </c>
      <c r="AR18">
        <v>66</v>
      </c>
      <c r="AS18" s="3">
        <v>93.5</v>
      </c>
      <c r="AT18">
        <v>102.87</v>
      </c>
      <c r="AU18">
        <v>80</v>
      </c>
      <c r="AV18" s="3">
        <v>79.375</v>
      </c>
      <c r="AW18" s="3">
        <v>85</v>
      </c>
      <c r="AX18" s="3">
        <v>95.504000000000005</v>
      </c>
      <c r="AY18" s="3">
        <v>71.4375</v>
      </c>
      <c r="AZ18" s="3">
        <v>71.754999999999995</v>
      </c>
      <c r="BA18" s="3">
        <v>68.5</v>
      </c>
      <c r="BB18" s="3">
        <v>80.962500000000006</v>
      </c>
      <c r="BC18" s="4">
        <v>70.400000000000006</v>
      </c>
      <c r="BD18" s="3">
        <v>90</v>
      </c>
      <c r="BE18" s="3">
        <v>100</v>
      </c>
      <c r="BF18" s="3">
        <v>75</v>
      </c>
      <c r="BG18">
        <v>86</v>
      </c>
      <c r="BH18">
        <v>85.674199999999999</v>
      </c>
      <c r="BI18" s="3">
        <v>78.5</v>
      </c>
      <c r="BJ18" s="3">
        <v>79.7</v>
      </c>
      <c r="BK18">
        <v>90</v>
      </c>
      <c r="BL18">
        <v>86</v>
      </c>
      <c r="BM18">
        <v>77</v>
      </c>
      <c r="BN18">
        <v>88</v>
      </c>
      <c r="BO18" s="3">
        <v>86.6</v>
      </c>
      <c r="BP18" s="3">
        <v>92.2</v>
      </c>
      <c r="BQ18">
        <v>97</v>
      </c>
      <c r="BR18">
        <v>94</v>
      </c>
      <c r="BS18">
        <v>84.5</v>
      </c>
      <c r="BT18">
        <v>94</v>
      </c>
      <c r="BU18">
        <v>85</v>
      </c>
      <c r="BV18" s="3"/>
    </row>
    <row r="19" spans="1:74" x14ac:dyDescent="0.35">
      <c r="A19" s="4" t="s">
        <v>29</v>
      </c>
      <c r="B19" s="3">
        <v>170</v>
      </c>
      <c r="C19">
        <v>150</v>
      </c>
      <c r="D19">
        <v>140</v>
      </c>
      <c r="E19">
        <v>160</v>
      </c>
      <c r="F19">
        <v>140</v>
      </c>
      <c r="G19">
        <v>200</v>
      </c>
      <c r="H19">
        <v>140</v>
      </c>
      <c r="I19" s="3">
        <v>165</v>
      </c>
      <c r="J19" s="3">
        <v>117</v>
      </c>
      <c r="K19" s="3">
        <v>156</v>
      </c>
      <c r="L19" s="3">
        <v>160</v>
      </c>
      <c r="M19" s="3">
        <v>100</v>
      </c>
      <c r="N19">
        <v>168</v>
      </c>
      <c r="O19">
        <v>140</v>
      </c>
      <c r="P19" s="3">
        <v>150.81299999999999</v>
      </c>
      <c r="Q19" s="3">
        <v>112</v>
      </c>
      <c r="R19" s="3">
        <v>100</v>
      </c>
      <c r="S19" s="3">
        <v>129</v>
      </c>
      <c r="T19">
        <v>94</v>
      </c>
      <c r="U19">
        <v>100</v>
      </c>
      <c r="V19">
        <v>63</v>
      </c>
      <c r="W19">
        <v>71</v>
      </c>
      <c r="X19">
        <v>95.25</v>
      </c>
      <c r="Y19" s="3">
        <v>65.09</v>
      </c>
      <c r="Z19" s="3">
        <v>76</v>
      </c>
      <c r="AA19">
        <v>73</v>
      </c>
      <c r="AB19">
        <v>95.25</v>
      </c>
      <c r="AC19">
        <v>88</v>
      </c>
      <c r="AD19">
        <v>106.759</v>
      </c>
      <c r="AE19" s="3">
        <v>100</v>
      </c>
      <c r="AF19">
        <v>80.168999999999997</v>
      </c>
      <c r="AG19" s="3">
        <v>75</v>
      </c>
      <c r="AH19" s="37">
        <v>71</v>
      </c>
      <c r="AI19" s="3">
        <v>75</v>
      </c>
      <c r="AJ19" s="7">
        <v>78</v>
      </c>
      <c r="AK19" s="3">
        <v>100</v>
      </c>
      <c r="AL19">
        <v>110</v>
      </c>
      <c r="AM19">
        <v>52.5</v>
      </c>
      <c r="AN19">
        <v>92.075000000000003</v>
      </c>
      <c r="AO19" s="3">
        <v>72</v>
      </c>
      <c r="AP19" s="3">
        <v>90</v>
      </c>
      <c r="AQ19" s="3">
        <v>48.26</v>
      </c>
      <c r="AR19">
        <v>96</v>
      </c>
      <c r="AS19" s="3">
        <v>90</v>
      </c>
      <c r="AT19">
        <v>74.930000000000007</v>
      </c>
      <c r="AU19">
        <v>74</v>
      </c>
      <c r="AV19" s="3">
        <v>79.375</v>
      </c>
      <c r="AW19" s="3">
        <v>48.418750000000003</v>
      </c>
      <c r="AX19" s="3">
        <v>72.897999999999996</v>
      </c>
      <c r="AY19" s="3">
        <v>68.262500000000003</v>
      </c>
      <c r="AZ19" s="3">
        <v>61.594999999999999</v>
      </c>
      <c r="BA19" s="3">
        <v>50.8</v>
      </c>
      <c r="BB19" s="3">
        <v>48.418750000000003</v>
      </c>
      <c r="BC19" s="4">
        <v>64</v>
      </c>
      <c r="BD19" s="3">
        <v>77.62</v>
      </c>
      <c r="BE19" s="3">
        <v>72.415000000000006</v>
      </c>
      <c r="BF19" s="3">
        <v>56.5</v>
      </c>
      <c r="BG19">
        <v>57.3</v>
      </c>
      <c r="BH19">
        <v>57.302399999999999</v>
      </c>
      <c r="BI19" s="3">
        <v>51.5</v>
      </c>
      <c r="BJ19" s="3">
        <v>50</v>
      </c>
      <c r="BK19">
        <v>58.8</v>
      </c>
      <c r="BL19">
        <v>42.8</v>
      </c>
      <c r="BM19">
        <v>53.6</v>
      </c>
      <c r="BN19">
        <v>54.4</v>
      </c>
      <c r="BO19" s="3">
        <v>59.4</v>
      </c>
      <c r="BP19" s="3">
        <v>52.4</v>
      </c>
      <c r="BQ19">
        <v>58</v>
      </c>
      <c r="BR19">
        <v>50.4</v>
      </c>
      <c r="BS19">
        <v>59.14</v>
      </c>
      <c r="BT19">
        <v>54</v>
      </c>
      <c r="BU19">
        <v>88</v>
      </c>
      <c r="BV19" s="3"/>
    </row>
    <row r="20" spans="1:74" x14ac:dyDescent="0.35">
      <c r="A20" s="4" t="s">
        <v>30</v>
      </c>
      <c r="B20" s="3" t="s">
        <v>294</v>
      </c>
      <c r="C20" t="s">
        <v>294</v>
      </c>
      <c r="D20" s="55" t="s">
        <v>296</v>
      </c>
      <c r="E20" t="s">
        <v>294</v>
      </c>
      <c r="F20" t="s">
        <v>294</v>
      </c>
      <c r="G20" t="s">
        <v>31</v>
      </c>
      <c r="H20" t="s">
        <v>31</v>
      </c>
      <c r="I20" s="3" t="s">
        <v>31</v>
      </c>
      <c r="J20" s="3" t="s">
        <v>147</v>
      </c>
      <c r="K20" s="3" t="s">
        <v>147</v>
      </c>
      <c r="L20" s="3" t="s">
        <v>147</v>
      </c>
      <c r="M20" s="3" t="s">
        <v>31</v>
      </c>
      <c r="N20" t="s">
        <v>147</v>
      </c>
      <c r="O20" t="s">
        <v>147</v>
      </c>
      <c r="P20" s="3" t="s">
        <v>147</v>
      </c>
      <c r="Q20" s="3" t="s">
        <v>147</v>
      </c>
      <c r="R20" s="3" t="s">
        <v>31</v>
      </c>
      <c r="S20" s="3" t="s">
        <v>147</v>
      </c>
      <c r="T20" t="s">
        <v>147</v>
      </c>
      <c r="U20" t="s">
        <v>31</v>
      </c>
      <c r="V20" t="s">
        <v>147</v>
      </c>
      <c r="W20" t="s">
        <v>31</v>
      </c>
      <c r="X20" t="s">
        <v>167</v>
      </c>
      <c r="Y20" s="3" t="s">
        <v>147</v>
      </c>
      <c r="Z20" s="3" t="s">
        <v>147</v>
      </c>
      <c r="AA20" t="s">
        <v>31</v>
      </c>
      <c r="AB20" t="s">
        <v>167</v>
      </c>
      <c r="AC20" t="s">
        <v>147</v>
      </c>
      <c r="AD20" t="s">
        <v>167</v>
      </c>
      <c r="AE20" s="3" t="s">
        <v>147</v>
      </c>
      <c r="AF20" t="s">
        <v>167</v>
      </c>
      <c r="AG20" s="3" t="s">
        <v>230</v>
      </c>
      <c r="AH20" s="37" t="s">
        <v>31</v>
      </c>
      <c r="AI20" s="3" t="s">
        <v>167</v>
      </c>
      <c r="AJ20" s="7" t="s">
        <v>147</v>
      </c>
      <c r="AK20" s="3" t="s">
        <v>167</v>
      </c>
      <c r="AL20" t="s">
        <v>167</v>
      </c>
      <c r="AM20" t="s">
        <v>31</v>
      </c>
      <c r="AN20" t="s">
        <v>147</v>
      </c>
      <c r="AO20" s="3" t="s">
        <v>147</v>
      </c>
      <c r="AP20" s="3" t="s">
        <v>167</v>
      </c>
      <c r="AQ20" s="3" t="s">
        <v>32</v>
      </c>
      <c r="AR20" t="s">
        <v>167</v>
      </c>
      <c r="AS20" s="3" t="s">
        <v>147</v>
      </c>
      <c r="AT20" t="s">
        <v>32</v>
      </c>
      <c r="AU20" t="s">
        <v>147</v>
      </c>
      <c r="AV20" s="3" t="s">
        <v>167</v>
      </c>
      <c r="AW20" s="3" t="s">
        <v>167</v>
      </c>
      <c r="AX20" s="3" t="s">
        <v>167</v>
      </c>
      <c r="AY20" s="3" t="s">
        <v>167</v>
      </c>
      <c r="AZ20" s="3" t="s">
        <v>147</v>
      </c>
      <c r="BA20" s="3" t="s">
        <v>147</v>
      </c>
      <c r="BB20" s="3" t="s">
        <v>31</v>
      </c>
      <c r="BC20" s="4" t="s">
        <v>32</v>
      </c>
      <c r="BD20" s="3" t="s">
        <v>147</v>
      </c>
      <c r="BE20" s="3" t="s">
        <v>147</v>
      </c>
      <c r="BF20" s="3" t="s">
        <v>147</v>
      </c>
      <c r="BG20" t="s">
        <v>147</v>
      </c>
      <c r="BH20" t="s">
        <v>147</v>
      </c>
      <c r="BI20" s="3" t="s">
        <v>147</v>
      </c>
      <c r="BJ20" s="3" t="s">
        <v>147</v>
      </c>
      <c r="BK20" t="s">
        <v>147</v>
      </c>
      <c r="BL20" t="s">
        <v>147</v>
      </c>
      <c r="BM20" t="s">
        <v>147</v>
      </c>
      <c r="BN20" t="s">
        <v>147</v>
      </c>
      <c r="BO20" s="3" t="s">
        <v>147</v>
      </c>
      <c r="BP20" s="3" t="s">
        <v>187</v>
      </c>
      <c r="BQ20" t="s">
        <v>167</v>
      </c>
      <c r="BR20" s="55" t="s">
        <v>279</v>
      </c>
      <c r="BS20" t="s">
        <v>147</v>
      </c>
      <c r="BT20" t="s">
        <v>187</v>
      </c>
      <c r="BU20" t="s">
        <v>147</v>
      </c>
      <c r="BV20" s="3"/>
    </row>
    <row r="21" spans="1:74" x14ac:dyDescent="0.35">
      <c r="A21" s="4" t="s">
        <v>33</v>
      </c>
      <c r="B21" s="3">
        <v>1</v>
      </c>
      <c r="C21">
        <v>1</v>
      </c>
      <c r="D21">
        <v>1</v>
      </c>
      <c r="E21">
        <v>1</v>
      </c>
      <c r="F21">
        <v>1</v>
      </c>
      <c r="G21">
        <v>2</v>
      </c>
      <c r="H21">
        <v>1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>
        <v>2</v>
      </c>
      <c r="O21">
        <v>2</v>
      </c>
      <c r="P21" s="3">
        <v>2</v>
      </c>
      <c r="Q21" s="3">
        <v>2</v>
      </c>
      <c r="R21" s="3">
        <v>2</v>
      </c>
      <c r="S21" s="3">
        <v>2</v>
      </c>
      <c r="T21">
        <v>1</v>
      </c>
      <c r="U21">
        <v>2</v>
      </c>
      <c r="V21">
        <v>1</v>
      </c>
      <c r="W21">
        <v>1</v>
      </c>
      <c r="X21">
        <v>1</v>
      </c>
      <c r="Y21" s="3">
        <v>1</v>
      </c>
      <c r="Z21" s="3">
        <v>1</v>
      </c>
      <c r="AA21">
        <v>1</v>
      </c>
      <c r="AB21">
        <v>1</v>
      </c>
      <c r="AC21">
        <v>2</v>
      </c>
      <c r="AD21">
        <v>1</v>
      </c>
      <c r="AE21" s="3">
        <v>1</v>
      </c>
      <c r="AF21">
        <v>1</v>
      </c>
      <c r="AG21" s="3">
        <v>1</v>
      </c>
      <c r="AH21" s="37">
        <v>1</v>
      </c>
      <c r="AI21" s="3">
        <v>1</v>
      </c>
      <c r="AJ21" s="7">
        <v>2</v>
      </c>
      <c r="AK21" s="3">
        <v>1</v>
      </c>
      <c r="AL21">
        <v>1</v>
      </c>
      <c r="AM21">
        <v>1</v>
      </c>
      <c r="AN21">
        <v>1</v>
      </c>
      <c r="AO21" s="3">
        <v>1</v>
      </c>
      <c r="AP21" s="3">
        <v>1</v>
      </c>
      <c r="AQ21" s="3">
        <v>1</v>
      </c>
      <c r="AR21">
        <v>1</v>
      </c>
      <c r="AS21" s="3">
        <v>1</v>
      </c>
      <c r="AT21">
        <v>1</v>
      </c>
      <c r="AU21">
        <v>2</v>
      </c>
      <c r="AV21" s="3">
        <v>1</v>
      </c>
      <c r="AW21" s="3">
        <v>1</v>
      </c>
      <c r="AX21" s="3">
        <v>1</v>
      </c>
      <c r="AY21" s="3">
        <v>1</v>
      </c>
      <c r="AZ21" s="3">
        <v>1</v>
      </c>
      <c r="BA21" s="3">
        <v>1</v>
      </c>
      <c r="BB21" s="3">
        <v>1</v>
      </c>
      <c r="BC21" s="4">
        <v>1</v>
      </c>
      <c r="BD21" s="3">
        <v>2</v>
      </c>
      <c r="BE21" s="3">
        <v>2</v>
      </c>
      <c r="BF21" s="3">
        <v>2</v>
      </c>
      <c r="BG21">
        <v>2</v>
      </c>
      <c r="BH21">
        <v>2</v>
      </c>
      <c r="BI21" s="3">
        <v>2</v>
      </c>
      <c r="BJ21" s="3">
        <v>2</v>
      </c>
      <c r="BK21">
        <v>2</v>
      </c>
      <c r="BL21">
        <v>2</v>
      </c>
      <c r="BM21">
        <v>2</v>
      </c>
      <c r="BN21">
        <v>2</v>
      </c>
      <c r="BO21" s="3">
        <v>2</v>
      </c>
      <c r="BP21" s="3">
        <v>2</v>
      </c>
      <c r="BQ21">
        <v>1</v>
      </c>
      <c r="BR21">
        <v>2</v>
      </c>
      <c r="BS21">
        <v>2</v>
      </c>
      <c r="BT21">
        <v>2</v>
      </c>
      <c r="BU21">
        <v>2</v>
      </c>
      <c r="BV21" s="3"/>
    </row>
    <row r="22" spans="1:74" x14ac:dyDescent="0.35">
      <c r="A22" s="4" t="s">
        <v>34</v>
      </c>
      <c r="B22" s="3">
        <v>1</v>
      </c>
      <c r="C22">
        <v>1</v>
      </c>
      <c r="D22">
        <v>1</v>
      </c>
      <c r="E22">
        <v>1</v>
      </c>
      <c r="F22">
        <v>1</v>
      </c>
      <c r="G22">
        <v>2</v>
      </c>
      <c r="H22">
        <v>1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>
        <v>2</v>
      </c>
      <c r="O22">
        <v>2</v>
      </c>
      <c r="P22" s="3">
        <v>2</v>
      </c>
      <c r="Q22" s="3">
        <v>2</v>
      </c>
      <c r="R22" s="3">
        <v>2</v>
      </c>
      <c r="S22" s="3">
        <v>2</v>
      </c>
      <c r="T22">
        <v>1</v>
      </c>
      <c r="U22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>
        <v>1</v>
      </c>
      <c r="AB22">
        <v>1</v>
      </c>
      <c r="AC22">
        <v>2</v>
      </c>
      <c r="AD22">
        <v>1</v>
      </c>
      <c r="AE22" s="3">
        <v>1</v>
      </c>
      <c r="AF22">
        <v>1</v>
      </c>
      <c r="AG22" s="3">
        <v>1</v>
      </c>
      <c r="AH22" s="37">
        <v>1</v>
      </c>
      <c r="AI22" s="3">
        <v>1</v>
      </c>
      <c r="AJ22" s="7">
        <v>2</v>
      </c>
      <c r="AK22" s="3">
        <v>1</v>
      </c>
      <c r="AL22">
        <v>1</v>
      </c>
      <c r="AM22">
        <v>1</v>
      </c>
      <c r="AN22">
        <v>1</v>
      </c>
      <c r="AO22" s="3">
        <v>1</v>
      </c>
      <c r="AP22" s="3">
        <v>1</v>
      </c>
      <c r="AQ22" s="3">
        <v>1</v>
      </c>
      <c r="AR22">
        <v>1</v>
      </c>
      <c r="AS22" s="3">
        <v>1</v>
      </c>
      <c r="AT22">
        <v>1</v>
      </c>
      <c r="AU22">
        <v>2</v>
      </c>
      <c r="AV22" s="3">
        <v>1</v>
      </c>
      <c r="AW22" s="3">
        <v>1</v>
      </c>
      <c r="AX22" s="3">
        <v>1</v>
      </c>
      <c r="AY22" s="3">
        <v>1</v>
      </c>
      <c r="AZ22" s="3">
        <v>1</v>
      </c>
      <c r="BA22" s="3">
        <v>1</v>
      </c>
      <c r="BB22" s="3">
        <v>1</v>
      </c>
      <c r="BC22" s="4">
        <v>1</v>
      </c>
      <c r="BD22" s="3">
        <v>2</v>
      </c>
      <c r="BE22" s="3">
        <v>2</v>
      </c>
      <c r="BF22" s="3">
        <v>2</v>
      </c>
      <c r="BG22">
        <v>2</v>
      </c>
      <c r="BH22">
        <v>2</v>
      </c>
      <c r="BI22" s="3">
        <v>2</v>
      </c>
      <c r="BJ22" s="3">
        <v>2</v>
      </c>
      <c r="BK22">
        <v>2</v>
      </c>
      <c r="BL22">
        <v>2</v>
      </c>
      <c r="BM22">
        <v>2</v>
      </c>
      <c r="BN22">
        <v>2</v>
      </c>
      <c r="BO22" s="3">
        <v>2</v>
      </c>
      <c r="BP22" s="3">
        <v>2</v>
      </c>
      <c r="BQ22">
        <v>1</v>
      </c>
      <c r="BR22">
        <v>2</v>
      </c>
      <c r="BS22">
        <v>2</v>
      </c>
      <c r="BT22">
        <v>2</v>
      </c>
      <c r="BU22">
        <v>2</v>
      </c>
      <c r="BV22" s="3"/>
    </row>
    <row r="23" spans="1:74" ht="15" thickBot="1" x14ac:dyDescent="0.4">
      <c r="A23" s="4" t="s">
        <v>35</v>
      </c>
      <c r="B23" s="3">
        <v>0</v>
      </c>
      <c r="C23">
        <v>0</v>
      </c>
      <c r="D23">
        <v>0</v>
      </c>
      <c r="E23">
        <v>0</v>
      </c>
      <c r="F23">
        <v>0</v>
      </c>
      <c r="G23">
        <v>0</v>
      </c>
      <c r="H23" s="69">
        <v>25</v>
      </c>
      <c r="I23" s="3">
        <v>50</v>
      </c>
      <c r="J23" s="3">
        <v>60</v>
      </c>
      <c r="K23" s="3">
        <v>60</v>
      </c>
      <c r="L23" s="3">
        <v>60</v>
      </c>
      <c r="M23" s="3">
        <v>0</v>
      </c>
      <c r="N23">
        <v>60</v>
      </c>
      <c r="O23">
        <v>60</v>
      </c>
      <c r="P23" s="3">
        <v>36</v>
      </c>
      <c r="Q23" s="3">
        <v>60</v>
      </c>
      <c r="R23" s="3">
        <v>0</v>
      </c>
      <c r="S23" s="3">
        <v>50</v>
      </c>
      <c r="T23">
        <v>96</v>
      </c>
      <c r="U23">
        <v>0</v>
      </c>
      <c r="V23">
        <v>100</v>
      </c>
      <c r="W23">
        <v>0</v>
      </c>
      <c r="X23">
        <v>90</v>
      </c>
      <c r="Y23" s="3">
        <v>100</v>
      </c>
      <c r="Z23" s="3">
        <v>100</v>
      </c>
      <c r="AA23">
        <v>0</v>
      </c>
      <c r="AB23">
        <v>90</v>
      </c>
      <c r="AC23">
        <v>60</v>
      </c>
      <c r="AD23">
        <v>90</v>
      </c>
      <c r="AE23" s="3">
        <v>90</v>
      </c>
      <c r="AF23">
        <v>90</v>
      </c>
      <c r="AG23" s="37">
        <v>90</v>
      </c>
      <c r="AH23" s="37">
        <v>0</v>
      </c>
      <c r="AI23" s="53">
        <v>90</v>
      </c>
      <c r="AJ23" s="94"/>
      <c r="AK23" s="37">
        <v>90</v>
      </c>
      <c r="AL23" s="3">
        <v>90</v>
      </c>
      <c r="AM23">
        <v>60</v>
      </c>
      <c r="AN23" s="3">
        <v>90</v>
      </c>
      <c r="AO23" s="3">
        <v>77</v>
      </c>
      <c r="AP23" s="3">
        <v>0</v>
      </c>
      <c r="AQ23" s="3">
        <v>80</v>
      </c>
      <c r="AR23">
        <v>80</v>
      </c>
      <c r="AS23" s="3">
        <v>72</v>
      </c>
      <c r="AT23">
        <v>79</v>
      </c>
      <c r="AU23">
        <v>64</v>
      </c>
      <c r="AV23" s="3">
        <v>20</v>
      </c>
      <c r="AW23" s="3">
        <v>0</v>
      </c>
      <c r="AX23" s="3">
        <v>0</v>
      </c>
      <c r="AY23" s="3">
        <v>0</v>
      </c>
      <c r="AZ23" s="3">
        <v>76</v>
      </c>
      <c r="BA23" s="3">
        <v>60</v>
      </c>
      <c r="BB23" s="3">
        <v>0</v>
      </c>
      <c r="BC23" s="4">
        <v>78</v>
      </c>
      <c r="BD23" s="3">
        <v>40</v>
      </c>
      <c r="BE23" s="7">
        <v>40</v>
      </c>
      <c r="BF23" s="3">
        <v>22</v>
      </c>
      <c r="BG23">
        <v>21.5</v>
      </c>
      <c r="BH23">
        <v>32</v>
      </c>
      <c r="BI23" s="3">
        <v>35</v>
      </c>
      <c r="BJ23" s="3">
        <v>31.5</v>
      </c>
      <c r="BK23">
        <v>22.5</v>
      </c>
      <c r="BL23">
        <v>21.5</v>
      </c>
      <c r="BM23">
        <v>40</v>
      </c>
      <c r="BN23">
        <v>24</v>
      </c>
      <c r="BO23" s="12">
        <v>25</v>
      </c>
      <c r="BP23" s="12">
        <v>25</v>
      </c>
      <c r="BQ23">
        <v>23</v>
      </c>
      <c r="BR23" s="11">
        <v>35</v>
      </c>
      <c r="BS23">
        <v>27</v>
      </c>
      <c r="BT23" s="11">
        <v>25</v>
      </c>
      <c r="BU23" s="11">
        <v>40</v>
      </c>
      <c r="BV23" s="3"/>
    </row>
    <row r="24" spans="1:74" ht="15" thickBot="1" x14ac:dyDescent="0.4">
      <c r="A24" s="4" t="s">
        <v>36</v>
      </c>
      <c r="B24" s="3"/>
      <c r="H24">
        <v>50</v>
      </c>
      <c r="I24" s="3">
        <v>48</v>
      </c>
      <c r="J24" s="3">
        <v>40</v>
      </c>
      <c r="K24" s="3">
        <v>40</v>
      </c>
      <c r="L24" s="3">
        <v>46</v>
      </c>
      <c r="M24" s="3">
        <v>24</v>
      </c>
      <c r="P24" s="3">
        <v>41.3</v>
      </c>
      <c r="Q24" s="3">
        <v>32</v>
      </c>
      <c r="R24" s="3">
        <v>29</v>
      </c>
      <c r="S24" s="3">
        <v>35</v>
      </c>
      <c r="T24">
        <v>44.5</v>
      </c>
      <c r="U24">
        <v>26</v>
      </c>
      <c r="V24">
        <v>30</v>
      </c>
      <c r="W24">
        <v>31.8</v>
      </c>
      <c r="X24">
        <v>36.5</v>
      </c>
      <c r="Y24" s="3">
        <v>38.1</v>
      </c>
      <c r="Z24" s="3">
        <v>34</v>
      </c>
      <c r="AA24">
        <v>31.8</v>
      </c>
      <c r="AB24">
        <v>36.5</v>
      </c>
      <c r="AC24">
        <v>35.5</v>
      </c>
      <c r="AD24">
        <v>38.5</v>
      </c>
      <c r="AE24" s="3">
        <v>42</v>
      </c>
      <c r="AF24">
        <v>38.5</v>
      </c>
      <c r="AG24" s="3">
        <v>34.5</v>
      </c>
      <c r="AH24" s="37">
        <v>31.8</v>
      </c>
      <c r="AI24" s="3">
        <v>35</v>
      </c>
      <c r="AJ24" s="7">
        <v>32</v>
      </c>
      <c r="AK24" s="3">
        <v>38.1</v>
      </c>
      <c r="AL24">
        <v>56</v>
      </c>
      <c r="AM24">
        <v>32.1</v>
      </c>
      <c r="AN24" s="105">
        <v>41.3</v>
      </c>
      <c r="AO24" s="3">
        <v>45</v>
      </c>
      <c r="AP24" s="3">
        <v>36</v>
      </c>
      <c r="AQ24" s="3">
        <v>31.8</v>
      </c>
      <c r="AR24">
        <v>40</v>
      </c>
      <c r="AS24" s="3">
        <v>54</v>
      </c>
      <c r="AT24">
        <v>61</v>
      </c>
      <c r="AU24">
        <v>33</v>
      </c>
      <c r="AV24" s="3">
        <v>39.700000000000003</v>
      </c>
      <c r="AW24" s="3">
        <v>35.700000000000003</v>
      </c>
      <c r="AX24" s="3">
        <v>45.7</v>
      </c>
      <c r="AY24" s="7">
        <v>35.700000000000003</v>
      </c>
      <c r="AZ24" s="3">
        <v>39.700000000000003</v>
      </c>
      <c r="BA24" s="3">
        <v>39.700000000000003</v>
      </c>
      <c r="BB24" s="3">
        <v>36.799999999999997</v>
      </c>
      <c r="BC24" s="4">
        <v>39</v>
      </c>
      <c r="BD24" s="3">
        <v>35.6</v>
      </c>
      <c r="BE24" s="3">
        <v>36.799999999999997</v>
      </c>
      <c r="BF24" s="3">
        <v>30.5</v>
      </c>
      <c r="BG24">
        <v>34.700000000000003</v>
      </c>
      <c r="BH24">
        <v>34.5</v>
      </c>
      <c r="BI24" s="3">
        <v>33</v>
      </c>
      <c r="BJ24" s="3">
        <v>33</v>
      </c>
      <c r="BK24">
        <v>36.1</v>
      </c>
      <c r="BL24">
        <v>29.8</v>
      </c>
      <c r="BM24" s="90">
        <f>0.41*BM18</f>
        <v>31.569999999999997</v>
      </c>
      <c r="BN24" s="90">
        <f>0.41*BN18</f>
        <v>36.08</v>
      </c>
      <c r="BO24" s="3"/>
      <c r="BP24" s="3"/>
      <c r="BQ24">
        <v>52.5</v>
      </c>
      <c r="BS24">
        <v>34</v>
      </c>
      <c r="BU24" s="90">
        <v>34</v>
      </c>
      <c r="BV24" s="10"/>
    </row>
    <row r="25" spans="1:74" ht="15" thickBot="1" x14ac:dyDescent="0.4">
      <c r="A25" s="4" t="s">
        <v>37</v>
      </c>
      <c r="B25" s="3"/>
      <c r="I25" s="10">
        <v>8</v>
      </c>
      <c r="J25" s="3">
        <v>7.5</v>
      </c>
      <c r="K25" s="3">
        <v>7.5</v>
      </c>
      <c r="L25" s="3">
        <v>8.5</v>
      </c>
      <c r="M25" s="3">
        <v>7</v>
      </c>
      <c r="P25" s="3">
        <v>11.1</v>
      </c>
      <c r="Q25" s="3">
        <v>7.5</v>
      </c>
      <c r="R25" s="12">
        <v>8.5</v>
      </c>
      <c r="S25" s="3">
        <v>8</v>
      </c>
      <c r="T25">
        <v>10.199999999999999</v>
      </c>
      <c r="U25" s="3">
        <v>7.5</v>
      </c>
      <c r="V25" s="52">
        <v>7</v>
      </c>
      <c r="W25">
        <v>7.9</v>
      </c>
      <c r="X25">
        <v>8.3000000000000007</v>
      </c>
      <c r="Y25" s="3">
        <v>8.6999999999999993</v>
      </c>
      <c r="Z25" s="3">
        <v>7</v>
      </c>
      <c r="AA25">
        <v>7.9</v>
      </c>
      <c r="AB25">
        <v>8.3000000000000007</v>
      </c>
      <c r="AC25">
        <v>8.5</v>
      </c>
      <c r="AD25">
        <v>7.7</v>
      </c>
      <c r="AE25" s="95">
        <v>8</v>
      </c>
      <c r="AF25">
        <v>7.7</v>
      </c>
      <c r="AG25" s="3">
        <v>8</v>
      </c>
      <c r="AH25" s="37">
        <v>7.9</v>
      </c>
      <c r="AI25" s="12">
        <v>9</v>
      </c>
      <c r="AJ25" s="12">
        <v>8</v>
      </c>
      <c r="AK25" s="3">
        <v>9</v>
      </c>
      <c r="AL25" s="3">
        <v>10.5</v>
      </c>
      <c r="AM25" s="11">
        <v>6</v>
      </c>
      <c r="AN25" s="102">
        <v>10.199999999999999</v>
      </c>
      <c r="AO25" s="3">
        <v>11</v>
      </c>
      <c r="AP25" s="3">
        <v>8</v>
      </c>
      <c r="AQ25" s="3">
        <v>6.4</v>
      </c>
      <c r="AR25">
        <v>10.199999999999999</v>
      </c>
      <c r="AS25" s="12">
        <v>13.5</v>
      </c>
      <c r="AT25" s="11">
        <v>14.2</v>
      </c>
      <c r="AU25" s="11">
        <v>6</v>
      </c>
      <c r="AV25" s="12">
        <v>11</v>
      </c>
      <c r="AW25" s="12">
        <v>10</v>
      </c>
      <c r="AX25" s="3">
        <v>13</v>
      </c>
      <c r="AY25" s="3">
        <v>10</v>
      </c>
      <c r="AZ25" s="3">
        <v>7.9</v>
      </c>
      <c r="BA25" s="3">
        <v>8.5</v>
      </c>
      <c r="BB25" s="3">
        <v>10.199999999999999</v>
      </c>
      <c r="BC25" s="4">
        <v>8</v>
      </c>
      <c r="BD25" s="3">
        <v>10.4</v>
      </c>
      <c r="BE25" s="3">
        <v>10.4</v>
      </c>
      <c r="BF25" s="3">
        <v>10.3</v>
      </c>
      <c r="BG25">
        <v>11</v>
      </c>
      <c r="BH25">
        <v>10.4</v>
      </c>
      <c r="BI25" s="3">
        <v>8.5</v>
      </c>
      <c r="BJ25" s="3">
        <v>9</v>
      </c>
      <c r="BK25" s="3">
        <v>11</v>
      </c>
      <c r="BL25" s="11">
        <v>9.5</v>
      </c>
      <c r="BO25" s="10"/>
      <c r="BP25" s="3"/>
      <c r="BQ25">
        <v>15.7</v>
      </c>
      <c r="BS25">
        <v>12.65</v>
      </c>
      <c r="BU25" s="90">
        <v>15.4</v>
      </c>
      <c r="BV25" s="3"/>
    </row>
    <row r="26" spans="1:74" x14ac:dyDescent="0.35">
      <c r="A26" s="4" t="s">
        <v>38</v>
      </c>
      <c r="B26" s="3"/>
      <c r="I26" s="3"/>
      <c r="J26" s="3"/>
      <c r="K26" s="3"/>
      <c r="L26" s="3"/>
      <c r="M26" s="3"/>
      <c r="P26" s="3"/>
      <c r="Q26" s="3"/>
      <c r="R26" s="3"/>
      <c r="S26" s="3"/>
      <c r="Y26" s="3"/>
      <c r="Z26" s="3"/>
      <c r="AE26" s="3"/>
      <c r="AG26" s="3"/>
      <c r="AH26" s="37"/>
      <c r="AI26" s="3"/>
      <c r="AJ26" s="3"/>
      <c r="AK26" s="3">
        <v>272</v>
      </c>
      <c r="AP26" s="3"/>
      <c r="AQ26" s="3"/>
      <c r="AS26" s="3"/>
      <c r="AV26" s="3"/>
      <c r="AW26" s="3"/>
      <c r="AX26" s="3"/>
      <c r="AY26" s="3"/>
      <c r="AZ26" s="3">
        <v>308</v>
      </c>
      <c r="BA26" s="3"/>
      <c r="BB26" s="3">
        <v>276</v>
      </c>
      <c r="BC26" s="4"/>
      <c r="BD26" s="12"/>
      <c r="BE26" s="3">
        <v>313</v>
      </c>
      <c r="BF26" s="3"/>
      <c r="BI26" s="12"/>
      <c r="BJ26" s="3"/>
      <c r="BO26" s="3"/>
      <c r="BP26" s="3"/>
      <c r="BS26" s="11">
        <v>420</v>
      </c>
      <c r="BV26" s="3"/>
    </row>
    <row r="27" spans="1:74" x14ac:dyDescent="0.35">
      <c r="A27" s="4" t="s">
        <v>39</v>
      </c>
      <c r="B27" s="3"/>
      <c r="I27" s="3">
        <v>0</v>
      </c>
      <c r="J27" s="3"/>
      <c r="K27" s="3">
        <v>-3</v>
      </c>
      <c r="L27" s="12">
        <v>-3</v>
      </c>
      <c r="M27" s="3">
        <v>0</v>
      </c>
      <c r="P27" s="3"/>
      <c r="Q27" s="7">
        <v>-3</v>
      </c>
      <c r="R27" s="3">
        <v>18</v>
      </c>
      <c r="S27" s="3">
        <v>20</v>
      </c>
      <c r="T27">
        <v>10</v>
      </c>
      <c r="U27">
        <v>3</v>
      </c>
      <c r="W27">
        <v>15</v>
      </c>
      <c r="X27">
        <v>30</v>
      </c>
      <c r="Y27" s="3"/>
      <c r="Z27" s="3">
        <v>18</v>
      </c>
      <c r="AA27">
        <v>15</v>
      </c>
      <c r="AB27">
        <v>30</v>
      </c>
      <c r="AC27">
        <v>14</v>
      </c>
      <c r="AD27">
        <v>26</v>
      </c>
      <c r="AE27" s="3"/>
      <c r="AF27">
        <v>26</v>
      </c>
      <c r="AG27" s="3">
        <v>20</v>
      </c>
      <c r="AH27" s="37">
        <v>45</v>
      </c>
      <c r="AI27" s="3">
        <v>17</v>
      </c>
      <c r="AJ27" s="10">
        <v>25</v>
      </c>
      <c r="AK27" s="3"/>
      <c r="AM27" s="11">
        <v>20</v>
      </c>
      <c r="AN27">
        <v>20</v>
      </c>
      <c r="AO27" s="12">
        <v>29</v>
      </c>
      <c r="AP27" s="3">
        <v>11</v>
      </c>
      <c r="AQ27" s="3">
        <v>55</v>
      </c>
      <c r="AR27">
        <v>40</v>
      </c>
      <c r="AS27" s="3"/>
      <c r="AT27">
        <v>62</v>
      </c>
      <c r="AV27" s="3">
        <v>45</v>
      </c>
      <c r="AW27" s="3">
        <v>54</v>
      </c>
      <c r="AX27" s="3"/>
      <c r="AY27" s="3">
        <v>50</v>
      </c>
      <c r="AZ27" s="3"/>
      <c r="BA27" s="3"/>
      <c r="BB27" s="3">
        <v>60</v>
      </c>
      <c r="BC27" s="4"/>
      <c r="BD27" s="12">
        <v>58</v>
      </c>
      <c r="BE27" s="3">
        <v>58</v>
      </c>
      <c r="BF27" s="3"/>
      <c r="BG27" s="11">
        <v>60</v>
      </c>
      <c r="BI27" s="3"/>
      <c r="BJ27" s="12"/>
      <c r="BL27" s="11">
        <v>60</v>
      </c>
      <c r="BO27" s="3"/>
      <c r="BP27" s="3"/>
      <c r="BQ27">
        <v>87</v>
      </c>
      <c r="BS27">
        <v>58</v>
      </c>
      <c r="BV27" s="3"/>
    </row>
    <row r="28" spans="1:74" x14ac:dyDescent="0.35">
      <c r="A28" s="4" t="s">
        <v>40</v>
      </c>
      <c r="B28" s="3"/>
      <c r="H28" s="3"/>
      <c r="I28" s="3">
        <v>35</v>
      </c>
      <c r="J28" s="12">
        <v>33</v>
      </c>
      <c r="K28" s="3">
        <v>40</v>
      </c>
      <c r="L28" s="12">
        <v>40</v>
      </c>
      <c r="M28" s="3">
        <v>35</v>
      </c>
      <c r="P28" s="12">
        <v>62</v>
      </c>
      <c r="Q28" s="10">
        <v>40</v>
      </c>
      <c r="R28" s="3">
        <v>41</v>
      </c>
      <c r="S28" s="7">
        <v>50</v>
      </c>
      <c r="T28">
        <v>62</v>
      </c>
      <c r="U28">
        <v>40</v>
      </c>
      <c r="W28">
        <v>55</v>
      </c>
      <c r="X28">
        <v>70</v>
      </c>
      <c r="Y28" s="12">
        <v>70</v>
      </c>
      <c r="Z28" s="3">
        <v>50</v>
      </c>
      <c r="AA28">
        <v>55</v>
      </c>
      <c r="AB28">
        <v>70</v>
      </c>
      <c r="AC28">
        <v>44</v>
      </c>
      <c r="AD28">
        <v>57</v>
      </c>
      <c r="AE28" s="12">
        <v>50</v>
      </c>
      <c r="AF28">
        <v>57</v>
      </c>
      <c r="AG28" s="3">
        <v>60</v>
      </c>
      <c r="AH28" s="37">
        <v>65</v>
      </c>
      <c r="AI28" s="3">
        <v>52</v>
      </c>
      <c r="AJ28" s="7">
        <v>55</v>
      </c>
      <c r="AK28" s="3"/>
      <c r="AM28" s="11">
        <v>55</v>
      </c>
      <c r="AN28">
        <v>56</v>
      </c>
      <c r="AO28" s="12">
        <v>68</v>
      </c>
      <c r="AP28" s="3">
        <v>57</v>
      </c>
      <c r="AQ28" s="3">
        <v>70</v>
      </c>
      <c r="AR28">
        <v>80</v>
      </c>
      <c r="AS28" s="3"/>
      <c r="AT28">
        <v>65</v>
      </c>
      <c r="AU28">
        <v>42</v>
      </c>
      <c r="AV28" s="3">
        <v>65</v>
      </c>
      <c r="AW28" s="3">
        <v>86</v>
      </c>
      <c r="AX28" s="12">
        <v>78</v>
      </c>
      <c r="AY28" s="3">
        <v>70</v>
      </c>
      <c r="AZ28" s="3"/>
      <c r="BA28" s="3"/>
      <c r="BB28" s="3">
        <v>84</v>
      </c>
      <c r="BC28" s="4"/>
      <c r="BD28" s="12">
        <v>82</v>
      </c>
      <c r="BE28" s="3">
        <v>82</v>
      </c>
      <c r="BF28" s="3"/>
      <c r="BG28" s="11">
        <v>80</v>
      </c>
      <c r="BI28" s="3"/>
      <c r="BJ28" s="12"/>
      <c r="BL28" s="11">
        <v>80</v>
      </c>
      <c r="BO28" s="3"/>
      <c r="BP28" s="12"/>
      <c r="BQ28">
        <v>87</v>
      </c>
      <c r="BR28" s="3"/>
      <c r="BS28">
        <v>64</v>
      </c>
      <c r="BV28" s="3"/>
    </row>
    <row r="29" spans="1:74" x14ac:dyDescent="0.35">
      <c r="A29" s="4" t="s">
        <v>41</v>
      </c>
      <c r="B29" s="3"/>
      <c r="I29" s="3">
        <v>50</v>
      </c>
      <c r="J29" s="3"/>
      <c r="K29" s="3">
        <v>56</v>
      </c>
      <c r="L29" s="12">
        <v>56</v>
      </c>
      <c r="M29" s="3">
        <v>45</v>
      </c>
      <c r="P29" s="3"/>
      <c r="Q29" s="7">
        <v>56</v>
      </c>
      <c r="R29" s="3">
        <v>62</v>
      </c>
      <c r="S29" s="7">
        <v>45</v>
      </c>
      <c r="T29">
        <v>50</v>
      </c>
      <c r="U29">
        <v>50</v>
      </c>
      <c r="W29">
        <v>50</v>
      </c>
      <c r="X29">
        <v>52</v>
      </c>
      <c r="Y29" s="3"/>
      <c r="Z29" s="3">
        <v>58</v>
      </c>
      <c r="AA29">
        <v>50</v>
      </c>
      <c r="AB29">
        <v>52</v>
      </c>
      <c r="AC29">
        <v>33</v>
      </c>
      <c r="AD29">
        <v>50</v>
      </c>
      <c r="AE29" s="3"/>
      <c r="AF29">
        <v>50</v>
      </c>
      <c r="AG29" s="3">
        <v>60</v>
      </c>
      <c r="AH29" s="37">
        <v>61</v>
      </c>
      <c r="AI29" s="3">
        <v>52</v>
      </c>
      <c r="AJ29" s="10">
        <v>55</v>
      </c>
      <c r="AK29" s="3"/>
      <c r="AM29" s="11">
        <v>60</v>
      </c>
      <c r="AN29">
        <v>48</v>
      </c>
      <c r="AO29" s="12">
        <v>65</v>
      </c>
      <c r="AP29" s="3">
        <v>52</v>
      </c>
      <c r="AQ29" s="3">
        <v>70</v>
      </c>
      <c r="AR29">
        <v>80</v>
      </c>
      <c r="AS29" s="3"/>
      <c r="AT29">
        <v>75</v>
      </c>
      <c r="AV29" s="3">
        <v>72</v>
      </c>
      <c r="AW29" s="3">
        <v>86</v>
      </c>
      <c r="AX29" s="3"/>
      <c r="AY29" s="3">
        <v>75</v>
      </c>
      <c r="AZ29" s="3"/>
      <c r="BA29" s="3"/>
      <c r="BB29" s="3">
        <v>84</v>
      </c>
      <c r="BC29" s="4"/>
      <c r="BD29" s="12">
        <v>82</v>
      </c>
      <c r="BE29" s="3">
        <v>82</v>
      </c>
      <c r="BF29" s="3"/>
      <c r="BG29" s="11">
        <v>86</v>
      </c>
      <c r="BI29" s="3"/>
      <c r="BJ29" s="12"/>
      <c r="BL29" s="11">
        <v>86</v>
      </c>
      <c r="BO29" s="3"/>
      <c r="BP29" s="3"/>
      <c r="BQ29">
        <v>84</v>
      </c>
      <c r="BS29">
        <v>62</v>
      </c>
      <c r="BV29" s="3"/>
    </row>
    <row r="30" spans="1:74" x14ac:dyDescent="0.35">
      <c r="A30" s="4" t="s">
        <v>42</v>
      </c>
      <c r="B30" s="3"/>
      <c r="H30" s="3"/>
      <c r="I30" s="3">
        <v>9</v>
      </c>
      <c r="J30" s="3"/>
      <c r="K30" s="3">
        <v>12</v>
      </c>
      <c r="L30" s="12">
        <v>12</v>
      </c>
      <c r="M30" s="3">
        <v>15</v>
      </c>
      <c r="P30" s="3"/>
      <c r="Q30" s="7">
        <v>12</v>
      </c>
      <c r="R30" s="3">
        <v>43</v>
      </c>
      <c r="S30" s="7">
        <v>20</v>
      </c>
      <c r="T30">
        <v>15</v>
      </c>
      <c r="U30">
        <v>20</v>
      </c>
      <c r="W30">
        <v>20</v>
      </c>
      <c r="X30">
        <v>30</v>
      </c>
      <c r="Y30" s="3"/>
      <c r="Z30" s="3">
        <v>25</v>
      </c>
      <c r="AA30">
        <v>20</v>
      </c>
      <c r="AB30">
        <v>30</v>
      </c>
      <c r="AC30">
        <v>3</v>
      </c>
      <c r="AD30">
        <v>30</v>
      </c>
      <c r="AE30" s="3"/>
      <c r="AF30">
        <v>30</v>
      </c>
      <c r="AG30" s="3">
        <v>20</v>
      </c>
      <c r="AH30" s="37">
        <v>36</v>
      </c>
      <c r="AI30" s="3">
        <v>17</v>
      </c>
      <c r="AJ30" s="7">
        <v>25</v>
      </c>
      <c r="AK30" s="3"/>
      <c r="AM30" s="11">
        <v>15</v>
      </c>
      <c r="AN30">
        <v>17</v>
      </c>
      <c r="AO30" s="12">
        <v>23</v>
      </c>
      <c r="AP30" s="3">
        <v>24</v>
      </c>
      <c r="AQ30" s="3">
        <v>46</v>
      </c>
      <c r="AR30">
        <v>40</v>
      </c>
      <c r="AS30" s="3"/>
      <c r="AT30">
        <v>46</v>
      </c>
      <c r="AU30">
        <v>42</v>
      </c>
      <c r="AV30" s="3">
        <v>35</v>
      </c>
      <c r="AW30" s="3">
        <v>54</v>
      </c>
      <c r="AX30" s="3"/>
      <c r="AY30" s="3">
        <v>45</v>
      </c>
      <c r="AZ30" s="3"/>
      <c r="BA30" s="3"/>
      <c r="BB30" s="3">
        <v>60</v>
      </c>
      <c r="BC30" s="4"/>
      <c r="BD30" s="12">
        <v>58</v>
      </c>
      <c r="BE30" s="3">
        <v>58</v>
      </c>
      <c r="BF30" s="3"/>
      <c r="BG30" s="11">
        <v>54</v>
      </c>
      <c r="BI30" s="3"/>
      <c r="BJ30" s="12"/>
      <c r="BK30" s="3"/>
      <c r="BL30" s="11">
        <v>54</v>
      </c>
      <c r="BO30" s="3"/>
      <c r="BP30" s="3"/>
      <c r="BQ30">
        <v>84</v>
      </c>
      <c r="BR30" s="3"/>
      <c r="BS30">
        <v>46</v>
      </c>
      <c r="BV30" s="3"/>
    </row>
    <row r="31" spans="1:74" x14ac:dyDescent="0.35">
      <c r="A31" s="4" t="s">
        <v>43</v>
      </c>
      <c r="B31" s="3"/>
      <c r="I31" s="3">
        <v>215</v>
      </c>
      <c r="J31" s="12">
        <v>216</v>
      </c>
      <c r="K31" s="7">
        <v>217</v>
      </c>
      <c r="L31" s="12">
        <v>217</v>
      </c>
      <c r="M31" s="3">
        <v>215</v>
      </c>
      <c r="P31" s="12">
        <v>274</v>
      </c>
      <c r="Q31" s="10">
        <v>217</v>
      </c>
      <c r="R31" s="3">
        <v>239</v>
      </c>
      <c r="S31" s="7">
        <v>250</v>
      </c>
      <c r="T31">
        <v>252</v>
      </c>
      <c r="U31">
        <v>223</v>
      </c>
      <c r="V31" s="11">
        <v>252</v>
      </c>
      <c r="W31">
        <v>250</v>
      </c>
      <c r="X31">
        <v>280</v>
      </c>
      <c r="Y31" s="12">
        <v>290</v>
      </c>
      <c r="Z31" s="3">
        <v>248</v>
      </c>
      <c r="AA31">
        <v>250</v>
      </c>
      <c r="AB31">
        <v>280</v>
      </c>
      <c r="AC31">
        <v>238</v>
      </c>
      <c r="AD31">
        <v>263</v>
      </c>
      <c r="AE31" s="12">
        <v>250</v>
      </c>
      <c r="AF31">
        <v>263</v>
      </c>
      <c r="AG31" s="3">
        <v>260</v>
      </c>
      <c r="AH31" s="37">
        <v>290</v>
      </c>
      <c r="AI31" s="3">
        <v>249</v>
      </c>
      <c r="AJ31" s="10">
        <v>260</v>
      </c>
      <c r="AK31" s="12">
        <v>250</v>
      </c>
      <c r="AL31" s="11">
        <v>210</v>
      </c>
      <c r="AM31" s="11">
        <v>255</v>
      </c>
      <c r="AN31">
        <v>256</v>
      </c>
      <c r="AO31" s="12">
        <v>277</v>
      </c>
      <c r="AP31" s="3">
        <v>248</v>
      </c>
      <c r="AQ31" s="3">
        <v>305</v>
      </c>
      <c r="AR31">
        <v>300</v>
      </c>
      <c r="AS31" s="3">
        <v>309</v>
      </c>
      <c r="AT31">
        <v>307</v>
      </c>
      <c r="AU31" s="90">
        <v>294</v>
      </c>
      <c r="AV31" s="3">
        <v>290</v>
      </c>
      <c r="AW31" s="3">
        <v>320</v>
      </c>
      <c r="AX31" s="3">
        <v>306</v>
      </c>
      <c r="AY31" s="3">
        <v>300</v>
      </c>
      <c r="AZ31" s="12">
        <v>330</v>
      </c>
      <c r="BA31" s="12">
        <v>360</v>
      </c>
      <c r="BB31" s="3">
        <v>324</v>
      </c>
      <c r="BC31" s="73">
        <v>320</v>
      </c>
      <c r="BD31" s="12">
        <v>320</v>
      </c>
      <c r="BE31" s="3">
        <v>320</v>
      </c>
      <c r="BF31" s="12">
        <v>320</v>
      </c>
      <c r="BG31" s="11">
        <v>320</v>
      </c>
      <c r="BH31" s="11">
        <v>300</v>
      </c>
      <c r="BI31" s="12">
        <v>320</v>
      </c>
      <c r="BJ31" s="12">
        <v>320</v>
      </c>
      <c r="BK31" s="12">
        <v>320</v>
      </c>
      <c r="BL31" s="11">
        <v>320</v>
      </c>
      <c r="BM31" s="69"/>
      <c r="BN31" s="69"/>
      <c r="BO31" s="3"/>
      <c r="BP31" s="12"/>
      <c r="BQ31">
        <v>354</v>
      </c>
      <c r="BS31">
        <v>302</v>
      </c>
      <c r="BU31" s="69"/>
      <c r="BV31" s="3"/>
    </row>
    <row r="32" spans="1:74" x14ac:dyDescent="0.35">
      <c r="A32" s="4" t="s">
        <v>44</v>
      </c>
      <c r="B32" s="3"/>
      <c r="I32" s="3">
        <v>239</v>
      </c>
      <c r="J32" s="3"/>
      <c r="K32" s="3">
        <v>248</v>
      </c>
      <c r="L32" s="12">
        <v>248</v>
      </c>
      <c r="M32" s="3">
        <v>240</v>
      </c>
      <c r="P32" s="3"/>
      <c r="Q32" s="7">
        <v>248</v>
      </c>
      <c r="R32" s="3">
        <v>285</v>
      </c>
      <c r="S32" s="3">
        <v>245</v>
      </c>
      <c r="T32">
        <v>245</v>
      </c>
      <c r="U32">
        <v>250</v>
      </c>
      <c r="W32">
        <v>250</v>
      </c>
      <c r="X32">
        <v>262</v>
      </c>
      <c r="Y32" s="3"/>
      <c r="Z32" s="3">
        <v>263</v>
      </c>
      <c r="AA32">
        <v>250</v>
      </c>
      <c r="AB32">
        <v>262</v>
      </c>
      <c r="AC32">
        <v>216</v>
      </c>
      <c r="AD32">
        <v>260</v>
      </c>
      <c r="AE32" s="3"/>
      <c r="AF32">
        <v>260</v>
      </c>
      <c r="AG32" s="3">
        <v>260</v>
      </c>
      <c r="AH32" s="37">
        <v>277</v>
      </c>
      <c r="AI32" s="3">
        <v>249</v>
      </c>
      <c r="AJ32" s="7">
        <v>260</v>
      </c>
      <c r="AK32" s="3"/>
      <c r="AM32" s="11">
        <v>255</v>
      </c>
      <c r="AN32">
        <v>245</v>
      </c>
      <c r="AO32" s="12">
        <v>268</v>
      </c>
      <c r="AP32" s="3">
        <v>256</v>
      </c>
      <c r="AQ32" s="3">
        <v>296</v>
      </c>
      <c r="AR32">
        <v>300</v>
      </c>
      <c r="AS32" s="3"/>
      <c r="AT32">
        <v>301</v>
      </c>
      <c r="AV32" s="3">
        <v>287</v>
      </c>
      <c r="AW32" s="3">
        <v>320</v>
      </c>
      <c r="AX32" s="3"/>
      <c r="AY32" s="3">
        <v>300</v>
      </c>
      <c r="AZ32" s="3"/>
      <c r="BA32" s="3"/>
      <c r="BB32" s="3">
        <v>324</v>
      </c>
      <c r="BC32" s="4"/>
      <c r="BD32" s="12">
        <v>320</v>
      </c>
      <c r="BE32" s="3">
        <v>320</v>
      </c>
      <c r="BF32" s="3"/>
      <c r="BG32" s="11">
        <v>320</v>
      </c>
      <c r="BI32" s="3"/>
      <c r="BJ32" s="12"/>
      <c r="BL32" s="11">
        <v>320</v>
      </c>
      <c r="BO32" s="3"/>
      <c r="BP32" s="3"/>
      <c r="BQ32">
        <v>348</v>
      </c>
      <c r="BS32">
        <v>288</v>
      </c>
      <c r="BV32" s="3"/>
    </row>
    <row r="33" spans="1:74" x14ac:dyDescent="0.35">
      <c r="A33" s="4" t="s">
        <v>45</v>
      </c>
      <c r="B33" s="3"/>
      <c r="I33" s="3">
        <v>9</v>
      </c>
      <c r="J33" s="3"/>
      <c r="K33" s="3">
        <v>9</v>
      </c>
      <c r="L33" s="12">
        <v>9</v>
      </c>
      <c r="M33" s="3">
        <v>15</v>
      </c>
      <c r="P33" s="3"/>
      <c r="Q33" s="7">
        <v>9</v>
      </c>
      <c r="R33" s="3">
        <v>61</v>
      </c>
      <c r="S33" s="3">
        <v>40</v>
      </c>
      <c r="T33" s="3">
        <v>25</v>
      </c>
      <c r="U33" s="3">
        <v>23</v>
      </c>
      <c r="V33" s="3"/>
      <c r="W33" s="3">
        <v>35</v>
      </c>
      <c r="X33" s="7">
        <v>60</v>
      </c>
      <c r="Y33" s="3"/>
      <c r="Z33" s="3">
        <v>43</v>
      </c>
      <c r="AA33" s="3">
        <v>35</v>
      </c>
      <c r="AB33" s="7">
        <v>60</v>
      </c>
      <c r="AC33" s="3">
        <v>17</v>
      </c>
      <c r="AD33" s="7">
        <v>56</v>
      </c>
      <c r="AE33" s="3"/>
      <c r="AF33" s="3">
        <v>56</v>
      </c>
      <c r="AG33" s="3">
        <v>40</v>
      </c>
      <c r="AH33" s="37">
        <v>81</v>
      </c>
      <c r="AI33" s="3">
        <v>34</v>
      </c>
      <c r="AJ33" s="10">
        <v>50</v>
      </c>
      <c r="AK33" s="3"/>
      <c r="AL33" s="3"/>
      <c r="AM33" s="12">
        <v>35</v>
      </c>
      <c r="AN33" s="3">
        <v>37</v>
      </c>
      <c r="AO33" s="12">
        <v>52</v>
      </c>
      <c r="AP33" s="3">
        <v>35</v>
      </c>
      <c r="AQ33" s="3">
        <v>101</v>
      </c>
      <c r="AR33" s="3">
        <v>80</v>
      </c>
      <c r="AS33" s="3"/>
      <c r="AT33" s="3">
        <v>108</v>
      </c>
      <c r="AU33" s="7">
        <v>84</v>
      </c>
      <c r="AV33" s="3">
        <v>80</v>
      </c>
      <c r="AW33" s="3">
        <v>108</v>
      </c>
      <c r="AX33" s="3"/>
      <c r="AY33" s="3">
        <v>95</v>
      </c>
      <c r="AZ33" s="3"/>
      <c r="BA33" s="3"/>
      <c r="BB33" s="3">
        <v>120</v>
      </c>
      <c r="BC33" s="4"/>
      <c r="BD33" s="12">
        <v>116</v>
      </c>
      <c r="BE33" s="3">
        <v>116</v>
      </c>
      <c r="BF33" s="3"/>
      <c r="BG33" s="12">
        <v>114</v>
      </c>
      <c r="BH33" s="3"/>
      <c r="BI33" s="3"/>
      <c r="BJ33" s="12"/>
      <c r="BK33" s="3"/>
      <c r="BL33" s="12">
        <v>114</v>
      </c>
      <c r="BO33" s="3"/>
      <c r="BP33" s="3"/>
      <c r="BQ33" s="3">
        <v>171</v>
      </c>
      <c r="BS33" s="3">
        <v>104</v>
      </c>
      <c r="BV33" s="3"/>
    </row>
    <row r="34" spans="1:74" x14ac:dyDescent="0.35">
      <c r="A34" s="4" t="s">
        <v>46</v>
      </c>
      <c r="B34" s="3"/>
      <c r="I34" s="3">
        <v>48</v>
      </c>
      <c r="J34" s="7">
        <v>50</v>
      </c>
      <c r="K34" s="7">
        <v>50</v>
      </c>
      <c r="L34" s="3"/>
      <c r="M34" s="3"/>
      <c r="P34" s="3"/>
      <c r="Q34" s="3"/>
      <c r="R34" s="3"/>
      <c r="S34" s="3"/>
      <c r="U34">
        <v>50</v>
      </c>
      <c r="V34">
        <v>40</v>
      </c>
      <c r="X34" s="7">
        <v>60.3</v>
      </c>
      <c r="Y34" s="7">
        <v>63.5</v>
      </c>
      <c r="Z34" s="3">
        <v>49</v>
      </c>
      <c r="AB34" s="7">
        <v>60.3</v>
      </c>
      <c r="AC34">
        <v>63</v>
      </c>
      <c r="AD34" s="7">
        <v>60.3</v>
      </c>
      <c r="AE34" s="3">
        <v>62</v>
      </c>
      <c r="AF34">
        <v>60.3</v>
      </c>
      <c r="AG34" s="3">
        <v>70</v>
      </c>
      <c r="AH34" s="37"/>
      <c r="AI34" s="3"/>
      <c r="AJ34" s="7">
        <v>62</v>
      </c>
      <c r="AK34" s="3">
        <v>50.8</v>
      </c>
      <c r="AM34">
        <v>55</v>
      </c>
      <c r="AO34" s="3"/>
      <c r="AP34" s="3">
        <v>52</v>
      </c>
      <c r="AQ34" s="3">
        <v>55.6</v>
      </c>
      <c r="AR34">
        <v>57.2</v>
      </c>
      <c r="AS34" s="3">
        <v>57.2</v>
      </c>
      <c r="AU34" s="7">
        <v>60</v>
      </c>
      <c r="AV34" s="3"/>
      <c r="AW34" s="3">
        <v>53.98</v>
      </c>
      <c r="AX34" s="3"/>
      <c r="AY34" s="3"/>
      <c r="AZ34" s="3">
        <v>57.2</v>
      </c>
      <c r="BA34" s="3"/>
      <c r="BB34" s="3">
        <v>54</v>
      </c>
      <c r="BC34" s="4">
        <v>59</v>
      </c>
      <c r="BD34" s="3"/>
      <c r="BE34" s="3"/>
      <c r="BF34" s="3"/>
      <c r="BH34">
        <v>60.3</v>
      </c>
      <c r="BI34" s="3"/>
      <c r="BJ34" s="3">
        <v>52</v>
      </c>
      <c r="BL34" s="11">
        <v>58</v>
      </c>
      <c r="BO34" s="3"/>
      <c r="BP34" s="3"/>
      <c r="BQ34" s="11">
        <v>61</v>
      </c>
      <c r="BR34">
        <v>45</v>
      </c>
      <c r="BS34">
        <v>61.9</v>
      </c>
      <c r="BV34" s="3"/>
    </row>
    <row r="35" spans="1:74" x14ac:dyDescent="0.35">
      <c r="A35" s="4" t="s">
        <v>47</v>
      </c>
      <c r="B35" s="3"/>
      <c r="I35" s="3">
        <v>48</v>
      </c>
      <c r="J35" s="7">
        <v>40</v>
      </c>
      <c r="K35" s="7">
        <v>40</v>
      </c>
      <c r="L35" s="3"/>
      <c r="M35" s="3"/>
      <c r="P35" s="3">
        <v>54</v>
      </c>
      <c r="Q35" s="3"/>
      <c r="R35" s="3"/>
      <c r="S35" s="3"/>
      <c r="U35">
        <v>45</v>
      </c>
      <c r="V35">
        <v>40</v>
      </c>
      <c r="W35">
        <v>41.3</v>
      </c>
      <c r="X35" s="7">
        <v>54</v>
      </c>
      <c r="Y35" s="3">
        <v>44.5</v>
      </c>
      <c r="Z35" s="3"/>
      <c r="AA35">
        <v>41.3</v>
      </c>
      <c r="AB35" s="7">
        <v>54</v>
      </c>
      <c r="AC35">
        <v>55</v>
      </c>
      <c r="AD35" s="7">
        <v>54</v>
      </c>
      <c r="AE35" s="3">
        <v>53</v>
      </c>
      <c r="AF35">
        <v>54</v>
      </c>
      <c r="AG35" s="3">
        <v>66</v>
      </c>
      <c r="AH35" s="37">
        <v>41.3</v>
      </c>
      <c r="AI35" s="3"/>
      <c r="AJ35" s="10">
        <v>52</v>
      </c>
      <c r="AK35" s="3">
        <v>50.8</v>
      </c>
      <c r="AL35">
        <v>54</v>
      </c>
      <c r="AM35">
        <v>41</v>
      </c>
      <c r="AO35" s="3"/>
      <c r="AP35" s="3">
        <v>45</v>
      </c>
      <c r="AQ35" s="3">
        <v>38.1</v>
      </c>
      <c r="AR35">
        <v>45</v>
      </c>
      <c r="AS35" s="3"/>
      <c r="AU35" s="7">
        <v>50</v>
      </c>
      <c r="AV35" s="3"/>
      <c r="AW35" s="3">
        <v>53.3</v>
      </c>
      <c r="AX35" s="3"/>
      <c r="AY35" s="3"/>
      <c r="AZ35" s="3">
        <v>38.1</v>
      </c>
      <c r="BA35" s="3"/>
      <c r="BB35" s="3">
        <v>49.2</v>
      </c>
      <c r="BC35" s="4">
        <v>44</v>
      </c>
      <c r="BD35" s="3"/>
      <c r="BE35" s="3"/>
      <c r="BF35" s="3"/>
      <c r="BG35">
        <v>48</v>
      </c>
      <c r="BH35">
        <v>49.2</v>
      </c>
      <c r="BI35" s="3"/>
      <c r="BJ35" s="3">
        <v>44</v>
      </c>
      <c r="BL35" s="52">
        <v>48</v>
      </c>
      <c r="BO35" s="3"/>
      <c r="BP35" s="3"/>
      <c r="BQ35" s="11">
        <v>53</v>
      </c>
      <c r="BR35">
        <v>38</v>
      </c>
      <c r="BS35">
        <v>49.2</v>
      </c>
      <c r="BV35" s="3"/>
    </row>
    <row r="36" spans="1:74" x14ac:dyDescent="0.35">
      <c r="A36" s="4" t="s">
        <v>48</v>
      </c>
      <c r="B36" s="3"/>
      <c r="I36" s="7">
        <v>24</v>
      </c>
      <c r="J36" s="7">
        <v>21</v>
      </c>
      <c r="K36" s="7">
        <v>21</v>
      </c>
      <c r="L36" s="3"/>
      <c r="M36" s="3"/>
      <c r="P36" s="3">
        <v>15.1</v>
      </c>
      <c r="Q36" s="3">
        <v>15</v>
      </c>
      <c r="R36" s="3"/>
      <c r="S36" s="3">
        <v>22</v>
      </c>
      <c r="T36">
        <v>18</v>
      </c>
      <c r="U36">
        <v>16</v>
      </c>
      <c r="V36">
        <v>17</v>
      </c>
      <c r="W36">
        <v>14.3</v>
      </c>
      <c r="X36" s="7">
        <v>15.9</v>
      </c>
      <c r="Y36" s="3">
        <v>17.5</v>
      </c>
      <c r="Z36" s="3">
        <v>22</v>
      </c>
      <c r="AA36" s="7">
        <v>14.3</v>
      </c>
      <c r="AB36" s="7">
        <v>18.3</v>
      </c>
      <c r="AD36" s="7">
        <v>18.3</v>
      </c>
      <c r="AE36" s="3">
        <v>18</v>
      </c>
      <c r="AF36">
        <v>19.8</v>
      </c>
      <c r="AG36" s="3"/>
      <c r="AH36" s="75">
        <v>14.3</v>
      </c>
      <c r="AI36" s="3"/>
      <c r="AJ36" s="3"/>
      <c r="AK36" s="3">
        <v>22.2</v>
      </c>
      <c r="AL36">
        <v>24</v>
      </c>
      <c r="AM36">
        <v>19</v>
      </c>
      <c r="AO36" s="3"/>
      <c r="AP36" s="3">
        <v>18</v>
      </c>
      <c r="AQ36" s="7">
        <v>15.9</v>
      </c>
      <c r="AS36" s="3"/>
      <c r="AU36" s="7">
        <v>22</v>
      </c>
      <c r="AV36" s="3"/>
      <c r="AW36" s="3">
        <v>20.64</v>
      </c>
      <c r="AX36" s="3"/>
      <c r="AY36" s="3"/>
      <c r="AZ36" s="3">
        <v>15.9</v>
      </c>
      <c r="BA36" s="3"/>
      <c r="BB36" s="3">
        <v>20.6</v>
      </c>
      <c r="BC36" s="4">
        <v>19</v>
      </c>
      <c r="BD36" s="3"/>
      <c r="BE36" s="3"/>
      <c r="BF36" s="3"/>
      <c r="BG36">
        <v>21</v>
      </c>
      <c r="BH36">
        <v>23.8</v>
      </c>
      <c r="BI36" s="3"/>
      <c r="BJ36" s="3">
        <v>21</v>
      </c>
      <c r="BL36" s="52">
        <v>26</v>
      </c>
      <c r="BO36" s="3"/>
      <c r="BP36" s="3"/>
      <c r="BQ36" s="11">
        <v>27</v>
      </c>
      <c r="BR36">
        <v>16</v>
      </c>
      <c r="BU36" s="90">
        <v>18</v>
      </c>
      <c r="BV36" s="7"/>
    </row>
    <row r="37" spans="1:74" x14ac:dyDescent="0.35">
      <c r="A37" s="4" t="s">
        <v>49</v>
      </c>
      <c r="B37" s="3"/>
      <c r="I37" s="12">
        <v>330</v>
      </c>
      <c r="J37" s="7">
        <v>280</v>
      </c>
      <c r="K37" s="7">
        <v>261</v>
      </c>
      <c r="L37" s="3"/>
      <c r="M37" s="3"/>
      <c r="P37" s="3">
        <v>231.8</v>
      </c>
      <c r="Q37" s="3"/>
      <c r="R37" s="3"/>
      <c r="S37" s="3">
        <v>250</v>
      </c>
      <c r="U37">
        <v>200</v>
      </c>
      <c r="V37">
        <v>130</v>
      </c>
      <c r="W37">
        <v>165.1</v>
      </c>
      <c r="X37" s="7">
        <v>211.9</v>
      </c>
      <c r="Y37" s="3">
        <v>127</v>
      </c>
      <c r="Z37" s="3">
        <v>152</v>
      </c>
      <c r="AA37" s="7">
        <v>170.2</v>
      </c>
      <c r="AB37" s="7">
        <v>211.9</v>
      </c>
      <c r="AC37">
        <v>171</v>
      </c>
      <c r="AD37" s="7">
        <v>206.4</v>
      </c>
      <c r="AE37" s="3">
        <v>171</v>
      </c>
      <c r="AF37">
        <v>215.1</v>
      </c>
      <c r="AG37" s="3">
        <v>168</v>
      </c>
      <c r="AH37" s="75">
        <v>165.1</v>
      </c>
      <c r="AI37" s="3"/>
      <c r="AJ37" s="10">
        <v>161</v>
      </c>
      <c r="AK37" s="3">
        <v>196.9</v>
      </c>
      <c r="AL37">
        <v>203</v>
      </c>
      <c r="AM37">
        <v>110</v>
      </c>
      <c r="AO37" s="3"/>
      <c r="AP37" s="3">
        <v>177.8</v>
      </c>
      <c r="AQ37" s="3">
        <v>104.8</v>
      </c>
      <c r="AR37">
        <v>167</v>
      </c>
      <c r="AS37" s="12">
        <v>177.8</v>
      </c>
      <c r="AT37">
        <v>122.6</v>
      </c>
      <c r="AU37" s="7">
        <v>140</v>
      </c>
      <c r="AV37" s="3"/>
      <c r="AW37" s="3">
        <v>117.48</v>
      </c>
      <c r="AX37" s="3">
        <v>133.4</v>
      </c>
      <c r="AY37" s="3"/>
      <c r="AZ37" s="3">
        <v>117.5</v>
      </c>
      <c r="BA37" s="3">
        <v>104.8</v>
      </c>
      <c r="BB37" s="3">
        <v>137.9</v>
      </c>
      <c r="BC37" s="4">
        <v>118</v>
      </c>
      <c r="BD37" s="12"/>
      <c r="BE37" s="3"/>
      <c r="BF37" s="3"/>
      <c r="BG37">
        <v>124</v>
      </c>
      <c r="BH37" s="11">
        <v>132.80000000000001</v>
      </c>
      <c r="BI37" s="3"/>
      <c r="BJ37" s="3">
        <v>116</v>
      </c>
      <c r="BK37" s="11">
        <v>135.80000000000001</v>
      </c>
      <c r="BL37" s="52">
        <v>123</v>
      </c>
      <c r="BO37" s="3"/>
      <c r="BP37" s="3"/>
      <c r="BQ37">
        <v>116</v>
      </c>
      <c r="BS37">
        <v>150</v>
      </c>
      <c r="BU37" s="90">
        <v>153</v>
      </c>
      <c r="BV37" s="3"/>
    </row>
    <row r="38" spans="1:74" x14ac:dyDescent="0.35">
      <c r="A38" s="3" t="s">
        <v>50</v>
      </c>
      <c r="I38" s="12">
        <v>96</v>
      </c>
      <c r="J38" s="3"/>
      <c r="K38" s="3"/>
      <c r="L38" s="3"/>
      <c r="M38" s="3"/>
      <c r="P38" s="3">
        <v>67</v>
      </c>
      <c r="Q38" s="3">
        <v>89</v>
      </c>
      <c r="R38" s="3"/>
      <c r="S38" s="3">
        <v>106</v>
      </c>
      <c r="T38" s="3"/>
      <c r="U38" s="3">
        <v>83</v>
      </c>
      <c r="V38" s="3">
        <v>60</v>
      </c>
      <c r="W38" s="3"/>
      <c r="X38" s="7">
        <v>47</v>
      </c>
      <c r="Y38" s="3">
        <v>64</v>
      </c>
      <c r="Z38" s="3">
        <v>71</v>
      </c>
      <c r="AA38" s="3"/>
      <c r="AB38" s="7">
        <v>55</v>
      </c>
      <c r="AC38" s="3"/>
      <c r="AD38" s="95">
        <v>47</v>
      </c>
      <c r="AE38" s="3">
        <v>79</v>
      </c>
      <c r="AF38" s="12">
        <v>55</v>
      </c>
      <c r="AG38" s="3"/>
      <c r="AH38" s="3"/>
      <c r="AI38" s="3"/>
      <c r="AJ38" s="3"/>
      <c r="AK38" s="3">
        <v>109</v>
      </c>
      <c r="AL38" s="3">
        <v>96</v>
      </c>
      <c r="AM38" s="3">
        <v>67</v>
      </c>
      <c r="AN38" s="3"/>
      <c r="AO38" s="12">
        <v>76</v>
      </c>
      <c r="AP38" s="3"/>
      <c r="AQ38" s="7">
        <v>53</v>
      </c>
      <c r="AR38" s="3"/>
      <c r="AS38" s="12">
        <v>94</v>
      </c>
      <c r="AT38" s="3"/>
      <c r="AU38" s="7">
        <v>96</v>
      </c>
      <c r="AV38" s="3"/>
      <c r="AW38" s="3">
        <v>57</v>
      </c>
      <c r="AX38" s="3"/>
      <c r="AY38" s="3"/>
      <c r="AZ38" s="12">
        <v>69</v>
      </c>
      <c r="BA38" s="12">
        <v>57</v>
      </c>
      <c r="BB38" s="3">
        <v>60</v>
      </c>
      <c r="BC38" s="4">
        <v>65</v>
      </c>
      <c r="BD38" s="12"/>
      <c r="BE38" s="3"/>
      <c r="BF38" s="3"/>
      <c r="BG38" s="3">
        <v>65</v>
      </c>
      <c r="BH38" s="12">
        <v>58</v>
      </c>
      <c r="BI38" s="3"/>
      <c r="BJ38" s="3">
        <v>56</v>
      </c>
      <c r="BK38" s="3"/>
      <c r="BL38" s="7">
        <v>66</v>
      </c>
      <c r="BO38" s="3"/>
      <c r="BP38" s="3"/>
      <c r="BQ38" s="3">
        <v>49</v>
      </c>
      <c r="BS38" s="12">
        <v>42</v>
      </c>
      <c r="BV38" s="7"/>
    </row>
    <row r="39" spans="1:74" x14ac:dyDescent="0.35">
      <c r="A39" s="4" t="s">
        <v>51</v>
      </c>
      <c r="B39" s="3"/>
      <c r="I39" s="7">
        <v>90</v>
      </c>
      <c r="J39" s="3"/>
      <c r="K39" s="3"/>
      <c r="L39" s="3"/>
      <c r="M39" s="3"/>
      <c r="P39" s="3"/>
      <c r="Q39" s="3"/>
      <c r="R39" s="3"/>
      <c r="S39" s="3"/>
      <c r="T39" s="3"/>
      <c r="U39" s="7">
        <v>83</v>
      </c>
      <c r="V39" s="3">
        <v>50</v>
      </c>
      <c r="W39" s="3"/>
      <c r="X39" s="7">
        <v>47</v>
      </c>
      <c r="Y39" s="3"/>
      <c r="Z39" s="3"/>
      <c r="AA39" s="3"/>
      <c r="AB39" s="7">
        <v>47</v>
      </c>
      <c r="AD39" s="95">
        <v>47</v>
      </c>
      <c r="AE39" s="3"/>
      <c r="AF39" s="11">
        <v>47</v>
      </c>
      <c r="AG39" s="3"/>
      <c r="AH39" s="37"/>
      <c r="AI39" s="3"/>
      <c r="AJ39" s="3"/>
      <c r="AK39" s="3"/>
      <c r="AM39">
        <v>65</v>
      </c>
      <c r="AN39" s="3"/>
      <c r="AO39" s="12">
        <v>61</v>
      </c>
      <c r="AP39" s="3"/>
      <c r="AQ39" s="7">
        <v>37</v>
      </c>
      <c r="AR39" s="3"/>
      <c r="AS39" s="3"/>
      <c r="AT39" s="3"/>
      <c r="AU39" s="3"/>
      <c r="AV39" s="3"/>
      <c r="AW39" s="3">
        <v>57</v>
      </c>
      <c r="AX39" s="3"/>
      <c r="AY39" s="3"/>
      <c r="AZ39" s="3"/>
      <c r="BA39" s="3"/>
      <c r="BB39" s="3"/>
      <c r="BC39" s="4">
        <v>49</v>
      </c>
      <c r="BD39" s="12"/>
      <c r="BE39" s="3"/>
      <c r="BF39" s="3"/>
      <c r="BG39">
        <v>62</v>
      </c>
      <c r="BH39" s="11">
        <v>58</v>
      </c>
      <c r="BI39" s="3"/>
      <c r="BJ39" s="3"/>
      <c r="BK39" s="3"/>
      <c r="BL39" s="7">
        <v>66</v>
      </c>
      <c r="BO39" s="3"/>
      <c r="BP39" s="3"/>
      <c r="BS39" s="11"/>
      <c r="BV39" s="7"/>
    </row>
    <row r="40" spans="1:74" ht="15" thickBot="1" x14ac:dyDescent="0.4">
      <c r="A40" s="8" t="s">
        <v>52</v>
      </c>
      <c r="B40" s="9"/>
      <c r="C40" s="9"/>
      <c r="D40" s="9"/>
      <c r="E40" s="9"/>
      <c r="F40" s="9"/>
      <c r="G40" s="9"/>
      <c r="H40" s="9"/>
      <c r="I40" s="13">
        <v>90</v>
      </c>
      <c r="J40" s="9"/>
      <c r="K40" s="9"/>
      <c r="L40" s="9"/>
      <c r="M40" s="9"/>
      <c r="N40" s="9"/>
      <c r="O40" s="9"/>
      <c r="P40" s="9"/>
      <c r="Q40" s="9"/>
      <c r="R40" s="9"/>
      <c r="S40" s="9">
        <v>80</v>
      </c>
      <c r="T40" s="9"/>
      <c r="U40" s="9">
        <v>83</v>
      </c>
      <c r="V40" s="9">
        <v>37</v>
      </c>
      <c r="W40" s="9"/>
      <c r="X40" s="9">
        <v>47</v>
      </c>
      <c r="Y40" s="9"/>
      <c r="Z40" s="9"/>
      <c r="AA40" s="9"/>
      <c r="AB40" s="9">
        <v>47</v>
      </c>
      <c r="AC40" s="9"/>
      <c r="AD40" s="96">
        <v>47</v>
      </c>
      <c r="AE40" s="9"/>
      <c r="AF40" s="16">
        <v>47</v>
      </c>
      <c r="AG40" s="9"/>
      <c r="AH40" s="51"/>
      <c r="AI40" s="9"/>
      <c r="AJ40" s="9"/>
      <c r="AK40" s="9"/>
      <c r="AL40" s="9"/>
      <c r="AM40" s="9">
        <v>65</v>
      </c>
      <c r="AN40" s="9"/>
      <c r="AO40" s="16">
        <v>61</v>
      </c>
      <c r="AP40" s="9"/>
      <c r="AQ40" s="9">
        <v>37</v>
      </c>
      <c r="AR40" s="9"/>
      <c r="AS40" s="9"/>
      <c r="AT40" s="9"/>
      <c r="AU40" s="9"/>
      <c r="AV40" s="9"/>
      <c r="AW40" s="9">
        <v>57</v>
      </c>
      <c r="AX40" s="9"/>
      <c r="AY40" s="9"/>
      <c r="AZ40" s="9"/>
      <c r="BA40" s="9"/>
      <c r="BB40" s="9"/>
      <c r="BC40" s="8">
        <v>34</v>
      </c>
      <c r="BD40" s="16"/>
      <c r="BE40" s="9"/>
      <c r="BF40" s="9"/>
      <c r="BG40" s="9">
        <v>62</v>
      </c>
      <c r="BH40" s="16">
        <v>58</v>
      </c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16"/>
      <c r="BT40" s="9"/>
      <c r="BU40" s="9"/>
      <c r="BV40" s="3"/>
    </row>
    <row r="41" spans="1:74" x14ac:dyDescent="0.35">
      <c r="A41" s="2" t="s">
        <v>53</v>
      </c>
      <c r="B41" s="3"/>
      <c r="I41" s="3"/>
      <c r="J41" s="3"/>
      <c r="K41" s="3"/>
      <c r="L41" s="3"/>
      <c r="M41" s="3"/>
      <c r="P41" s="3"/>
      <c r="Q41" s="3"/>
      <c r="R41" s="3"/>
      <c r="S41" s="3"/>
      <c r="Y41" s="3"/>
      <c r="Z41" s="3"/>
      <c r="AE41" s="3"/>
      <c r="AG41" s="3"/>
      <c r="AH41" s="37"/>
      <c r="AI41" s="3"/>
      <c r="AJ41" s="3"/>
      <c r="AK41" s="3"/>
      <c r="AO41" s="3"/>
      <c r="AP41" s="3"/>
      <c r="AQ41" s="3"/>
      <c r="AS41" s="3"/>
      <c r="AV41" s="3"/>
      <c r="AW41" s="3"/>
      <c r="AX41" s="3"/>
      <c r="AY41" s="3"/>
      <c r="AZ41" s="3"/>
      <c r="BA41" s="3"/>
      <c r="BB41" s="3"/>
      <c r="BC41" s="4"/>
      <c r="BD41" s="3"/>
      <c r="BE41" s="3"/>
      <c r="BF41" s="3"/>
      <c r="BI41" s="3"/>
      <c r="BJ41" s="3"/>
      <c r="BO41" s="3"/>
      <c r="BP41" s="3"/>
      <c r="BV41" s="3"/>
    </row>
    <row r="42" spans="1:74" x14ac:dyDescent="0.35">
      <c r="A42" s="4" t="s">
        <v>54</v>
      </c>
      <c r="B42" s="3" t="s">
        <v>56</v>
      </c>
      <c r="C42" s="3" t="s">
        <v>56</v>
      </c>
      <c r="D42" s="3" t="s">
        <v>56</v>
      </c>
      <c r="E42" s="3" t="s">
        <v>56</v>
      </c>
      <c r="F42" s="3" t="s">
        <v>56</v>
      </c>
      <c r="G42" s="3" t="s">
        <v>56</v>
      </c>
      <c r="H42" s="3" t="s">
        <v>56</v>
      </c>
      <c r="I42" s="3" t="s">
        <v>55</v>
      </c>
      <c r="J42" s="3" t="s">
        <v>56</v>
      </c>
      <c r="K42" s="3" t="s">
        <v>56</v>
      </c>
      <c r="L42" s="3" t="s">
        <v>56</v>
      </c>
      <c r="M42" s="3" t="s">
        <v>56</v>
      </c>
      <c r="N42" s="3" t="s">
        <v>56</v>
      </c>
      <c r="O42" s="3" t="s">
        <v>56</v>
      </c>
      <c r="P42" s="3" t="s">
        <v>56</v>
      </c>
      <c r="Q42" s="3" t="s">
        <v>56</v>
      </c>
      <c r="R42" s="3" t="s">
        <v>56</v>
      </c>
      <c r="S42" s="3" t="s">
        <v>267</v>
      </c>
      <c r="T42" s="3" t="s">
        <v>308</v>
      </c>
      <c r="U42" s="3" t="s">
        <v>56</v>
      </c>
      <c r="V42" s="3" t="s">
        <v>241</v>
      </c>
      <c r="W42" s="3" t="s">
        <v>307</v>
      </c>
      <c r="X42" s="7" t="s">
        <v>301</v>
      </c>
      <c r="Y42" s="3" t="s">
        <v>299</v>
      </c>
      <c r="Z42" s="3" t="s">
        <v>301</v>
      </c>
      <c r="AA42" s="3" t="s">
        <v>306</v>
      </c>
      <c r="AB42" s="7" t="s">
        <v>301</v>
      </c>
      <c r="AC42" s="3" t="s">
        <v>304</v>
      </c>
      <c r="AD42" s="7" t="s">
        <v>301</v>
      </c>
      <c r="AE42" s="3" t="s">
        <v>145</v>
      </c>
      <c r="AF42" s="3" t="s">
        <v>301</v>
      </c>
      <c r="AG42" s="3" t="s">
        <v>304</v>
      </c>
      <c r="AH42" s="37" t="s">
        <v>306</v>
      </c>
      <c r="AI42" s="3" t="s">
        <v>145</v>
      </c>
      <c r="AJ42" s="7" t="s">
        <v>351</v>
      </c>
      <c r="AK42" s="3" t="s">
        <v>145</v>
      </c>
      <c r="AL42" s="3" t="s">
        <v>56</v>
      </c>
      <c r="AM42" s="3" t="s">
        <v>305</v>
      </c>
      <c r="AN42" s="7" t="s">
        <v>145</v>
      </c>
      <c r="AO42" s="3" t="s">
        <v>302</v>
      </c>
      <c r="AP42" s="3" t="s">
        <v>268</v>
      </c>
      <c r="AQ42" s="3" t="s">
        <v>145</v>
      </c>
      <c r="AR42" s="3" t="s">
        <v>145</v>
      </c>
      <c r="AS42" s="3" t="s">
        <v>145</v>
      </c>
      <c r="AT42" s="3" t="s">
        <v>302</v>
      </c>
      <c r="AU42" s="7" t="s">
        <v>56</v>
      </c>
      <c r="AV42" s="3" t="s">
        <v>145</v>
      </c>
      <c r="AW42" s="3" t="s">
        <v>300</v>
      </c>
      <c r="AX42" s="3" t="s">
        <v>338</v>
      </c>
      <c r="AY42" s="3" t="s">
        <v>300</v>
      </c>
      <c r="AZ42" s="3" t="s">
        <v>300</v>
      </c>
      <c r="BA42" s="3" t="s">
        <v>300</v>
      </c>
      <c r="BB42" s="3" t="s">
        <v>300</v>
      </c>
      <c r="BC42" s="4" t="s">
        <v>300</v>
      </c>
      <c r="BD42" s="3" t="s">
        <v>56</v>
      </c>
      <c r="BE42" s="3" t="s">
        <v>56</v>
      </c>
      <c r="BF42" s="3" t="s">
        <v>56</v>
      </c>
      <c r="BG42" s="3" t="s">
        <v>300</v>
      </c>
      <c r="BH42" s="3" t="s">
        <v>145</v>
      </c>
      <c r="BI42" s="3" t="s">
        <v>300</v>
      </c>
      <c r="BJ42" s="3" t="s">
        <v>303</v>
      </c>
      <c r="BK42" s="3" t="s">
        <v>300</v>
      </c>
      <c r="BL42" s="3" t="s">
        <v>300</v>
      </c>
      <c r="BM42" s="3" t="s">
        <v>318</v>
      </c>
      <c r="BN42" s="3" t="s">
        <v>145</v>
      </c>
      <c r="BO42" s="3" t="s">
        <v>300</v>
      </c>
      <c r="BP42" s="3" t="s">
        <v>300</v>
      </c>
      <c r="BQ42" s="3" t="s">
        <v>145</v>
      </c>
      <c r="BR42" s="3" t="s">
        <v>300</v>
      </c>
      <c r="BS42" s="3" t="s">
        <v>300</v>
      </c>
      <c r="BT42" s="3" t="s">
        <v>300</v>
      </c>
      <c r="BU42" s="3" t="s">
        <v>300</v>
      </c>
      <c r="BV42" s="3"/>
    </row>
    <row r="43" spans="1:74" x14ac:dyDescent="0.35">
      <c r="A43" s="3" t="s">
        <v>57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 s="3">
        <v>1</v>
      </c>
      <c r="J43">
        <v>1</v>
      </c>
      <c r="K43" s="3">
        <v>1</v>
      </c>
      <c r="L43" s="3">
        <v>1</v>
      </c>
      <c r="M43">
        <v>1</v>
      </c>
      <c r="N43">
        <v>1</v>
      </c>
      <c r="O43">
        <v>1</v>
      </c>
      <c r="P43">
        <v>1</v>
      </c>
      <c r="Q43" s="3">
        <v>1</v>
      </c>
      <c r="R43">
        <v>1</v>
      </c>
      <c r="S43">
        <v>1</v>
      </c>
      <c r="T43">
        <v>1</v>
      </c>
      <c r="U43">
        <v>1</v>
      </c>
      <c r="V43" s="3">
        <v>1</v>
      </c>
      <c r="W43">
        <v>1</v>
      </c>
      <c r="X43" s="7">
        <v>1</v>
      </c>
      <c r="Y43" s="7">
        <v>1</v>
      </c>
      <c r="Z43">
        <v>1</v>
      </c>
      <c r="AA43">
        <v>1</v>
      </c>
      <c r="AB43" s="7">
        <v>1</v>
      </c>
      <c r="AC43">
        <v>1</v>
      </c>
      <c r="AD43" s="10">
        <v>1</v>
      </c>
      <c r="AE43" s="7">
        <v>1</v>
      </c>
      <c r="AF43" s="12">
        <v>1</v>
      </c>
      <c r="AG43">
        <v>1</v>
      </c>
      <c r="AH43" s="37">
        <v>1</v>
      </c>
      <c r="AI43" s="3">
        <v>1.1200000000000001</v>
      </c>
      <c r="AJ43" s="7">
        <v>1</v>
      </c>
      <c r="AK43" s="3">
        <v>1.1200000000000001</v>
      </c>
      <c r="AL43">
        <v>1</v>
      </c>
      <c r="AM43">
        <v>1</v>
      </c>
      <c r="AN43">
        <v>1.1200000000000001</v>
      </c>
      <c r="AO43" s="3">
        <v>1.1200000000000001</v>
      </c>
      <c r="AP43" s="3">
        <v>1</v>
      </c>
      <c r="AQ43" s="3">
        <v>1</v>
      </c>
      <c r="AR43">
        <v>1.1200000000000001</v>
      </c>
      <c r="AS43" s="3">
        <v>1.1200000000000001</v>
      </c>
      <c r="AT43">
        <v>1.1200000000000001</v>
      </c>
      <c r="AU43">
        <v>1</v>
      </c>
      <c r="AV43">
        <v>1.1200000000000001</v>
      </c>
      <c r="AW43" s="3">
        <v>1</v>
      </c>
      <c r="AX43" s="3">
        <v>1</v>
      </c>
      <c r="AY43" s="3">
        <v>1</v>
      </c>
      <c r="AZ43" s="3">
        <v>1</v>
      </c>
      <c r="BA43" s="3">
        <v>1</v>
      </c>
      <c r="BB43">
        <v>1</v>
      </c>
      <c r="BC43" s="4">
        <v>1</v>
      </c>
      <c r="BD43" s="3">
        <v>1</v>
      </c>
      <c r="BE43" s="3">
        <v>1</v>
      </c>
      <c r="BF43" s="3">
        <v>1</v>
      </c>
      <c r="BG43">
        <v>1</v>
      </c>
      <c r="BH43">
        <v>1</v>
      </c>
      <c r="BI43" s="3">
        <v>1</v>
      </c>
      <c r="BJ43" s="3">
        <v>1</v>
      </c>
      <c r="BK43">
        <v>1</v>
      </c>
      <c r="BL43">
        <v>1</v>
      </c>
      <c r="BM43">
        <v>1</v>
      </c>
      <c r="BN43">
        <v>1</v>
      </c>
      <c r="BO43" s="3">
        <v>1</v>
      </c>
      <c r="BP43" s="3">
        <v>1</v>
      </c>
      <c r="BQ43">
        <v>1.1200000000000001</v>
      </c>
      <c r="BR43">
        <v>1</v>
      </c>
      <c r="BS43">
        <v>1</v>
      </c>
      <c r="BT43">
        <v>1</v>
      </c>
      <c r="BU43">
        <v>1</v>
      </c>
      <c r="BV43" s="3"/>
    </row>
    <row r="44" spans="1:74" ht="15" thickBot="1" x14ac:dyDescent="0.4">
      <c r="A44" s="3" t="s">
        <v>58</v>
      </c>
      <c r="B44" s="9">
        <v>1</v>
      </c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1.61</v>
      </c>
      <c r="T44" s="9">
        <v>1.48</v>
      </c>
      <c r="U44" s="9">
        <v>1</v>
      </c>
      <c r="V44" s="9">
        <v>1.85</v>
      </c>
      <c r="W44" s="9">
        <v>1.95</v>
      </c>
      <c r="X44" s="9">
        <v>2.2200000000000002</v>
      </c>
      <c r="Y44" s="9">
        <v>2.5</v>
      </c>
      <c r="Z44" s="9">
        <v>1.82</v>
      </c>
      <c r="AA44" s="9">
        <v>3.11</v>
      </c>
      <c r="AB44" s="9">
        <v>2.7</v>
      </c>
      <c r="AC44" s="9">
        <v>2.0699999999999998</v>
      </c>
      <c r="AD44" s="9">
        <v>2.77</v>
      </c>
      <c r="AE44" s="96">
        <v>2.16</v>
      </c>
      <c r="AF44" s="9">
        <v>3.09</v>
      </c>
      <c r="AG44" s="9">
        <v>2.63</v>
      </c>
      <c r="AH44" s="51">
        <v>2.93</v>
      </c>
      <c r="AI44" s="9">
        <v>1</v>
      </c>
      <c r="AJ44" s="9">
        <v>2.94</v>
      </c>
      <c r="AK44" s="9">
        <v>1</v>
      </c>
      <c r="AL44" s="9">
        <v>1</v>
      </c>
      <c r="AM44" s="9">
        <v>2.2999999999999998</v>
      </c>
      <c r="AN44" s="9">
        <v>1</v>
      </c>
      <c r="AO44" s="9">
        <v>1</v>
      </c>
      <c r="AP44" s="9">
        <v>1.41</v>
      </c>
      <c r="AQ44" s="9">
        <v>5.97</v>
      </c>
      <c r="AR44" s="9">
        <v>1</v>
      </c>
      <c r="AS44" s="9">
        <v>1</v>
      </c>
      <c r="AT44" s="9">
        <v>1</v>
      </c>
      <c r="AU44" s="9">
        <v>1</v>
      </c>
      <c r="AV44" s="9">
        <v>1</v>
      </c>
      <c r="AW44" s="9">
        <v>1</v>
      </c>
      <c r="AX44" s="9">
        <v>1</v>
      </c>
      <c r="AY44" s="9">
        <v>1</v>
      </c>
      <c r="AZ44" s="9">
        <v>1</v>
      </c>
      <c r="BA44" s="9">
        <v>1</v>
      </c>
      <c r="BB44" s="9">
        <v>1</v>
      </c>
      <c r="BC44" s="8">
        <v>1</v>
      </c>
      <c r="BD44" s="9">
        <v>1</v>
      </c>
      <c r="BE44" s="9">
        <v>1</v>
      </c>
      <c r="BF44" s="9">
        <v>1</v>
      </c>
      <c r="BG44" s="9">
        <v>1</v>
      </c>
      <c r="BH44" s="9">
        <v>2.67</v>
      </c>
      <c r="BI44" s="9">
        <v>1</v>
      </c>
      <c r="BJ44" s="9">
        <v>1</v>
      </c>
      <c r="BK44" s="9">
        <v>1</v>
      </c>
      <c r="BL44" s="9">
        <v>3.2</v>
      </c>
      <c r="BM44" s="13">
        <v>3.95</v>
      </c>
      <c r="BN44" s="13">
        <v>1.5</v>
      </c>
      <c r="BO44" s="9">
        <v>1</v>
      </c>
      <c r="BP44" s="9">
        <v>1</v>
      </c>
      <c r="BQ44" s="9">
        <v>1.833</v>
      </c>
      <c r="BR44" s="9">
        <v>1</v>
      </c>
      <c r="BS44" s="9">
        <v>1</v>
      </c>
      <c r="BT44" s="9">
        <v>1</v>
      </c>
      <c r="BU44" s="9">
        <v>1</v>
      </c>
      <c r="BV44" s="3"/>
    </row>
    <row r="45" spans="1:74" ht="15" thickBot="1" x14ac:dyDescent="0.4">
      <c r="A45" s="7" t="s">
        <v>298</v>
      </c>
      <c r="B45" s="9">
        <v>1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13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1.37</v>
      </c>
      <c r="T45" s="9">
        <v>1.4</v>
      </c>
      <c r="U45" s="9">
        <v>1</v>
      </c>
      <c r="V45" s="9">
        <v>1.85</v>
      </c>
      <c r="W45" s="9">
        <v>1.49</v>
      </c>
      <c r="X45" s="9">
        <v>2</v>
      </c>
      <c r="Y45" s="9">
        <v>2.5</v>
      </c>
      <c r="Z45" s="9">
        <v>1.82</v>
      </c>
      <c r="AA45" s="9">
        <v>2.19</v>
      </c>
      <c r="AB45" s="9">
        <v>2.14</v>
      </c>
      <c r="AC45" s="9">
        <v>2.0699999999999998</v>
      </c>
      <c r="AD45" s="9">
        <v>2.16</v>
      </c>
      <c r="AE45" s="96">
        <v>2.16</v>
      </c>
      <c r="AF45" s="9">
        <v>2.25</v>
      </c>
      <c r="AG45" s="9">
        <v>2.63</v>
      </c>
      <c r="AH45" s="51">
        <v>2.14</v>
      </c>
      <c r="AI45" s="9">
        <v>1</v>
      </c>
      <c r="AJ45" s="9">
        <v>2.4300000000000002</v>
      </c>
      <c r="AK45" s="9">
        <v>1</v>
      </c>
      <c r="AL45" s="9">
        <v>1</v>
      </c>
      <c r="AM45" s="9">
        <v>2.13</v>
      </c>
      <c r="AN45" s="9">
        <v>1</v>
      </c>
      <c r="AO45" s="9">
        <v>1</v>
      </c>
      <c r="AP45" s="9">
        <v>1.41</v>
      </c>
      <c r="AQ45" s="9">
        <v>4.3499999999999996</v>
      </c>
      <c r="AR45" s="9">
        <v>1</v>
      </c>
      <c r="AS45" s="9">
        <v>1</v>
      </c>
      <c r="AT45" s="9">
        <v>1</v>
      </c>
      <c r="AU45" s="9">
        <v>1</v>
      </c>
      <c r="AV45" s="9">
        <v>1</v>
      </c>
      <c r="AW45" s="9">
        <v>1</v>
      </c>
      <c r="AX45" s="9">
        <v>1</v>
      </c>
      <c r="AY45" s="9">
        <v>1</v>
      </c>
      <c r="AZ45" s="9">
        <v>1</v>
      </c>
      <c r="BA45" s="9">
        <v>1</v>
      </c>
      <c r="BB45" s="9">
        <v>1</v>
      </c>
      <c r="BC45" s="8">
        <v>1</v>
      </c>
      <c r="BD45" s="9">
        <v>1</v>
      </c>
      <c r="BE45" s="9">
        <v>1</v>
      </c>
      <c r="BF45" s="9">
        <v>1</v>
      </c>
      <c r="BG45" s="9">
        <v>1</v>
      </c>
      <c r="BH45" s="9">
        <v>2.67</v>
      </c>
      <c r="BI45" s="9">
        <v>1</v>
      </c>
      <c r="BJ45" s="9">
        <v>1</v>
      </c>
      <c r="BK45" s="9">
        <v>1</v>
      </c>
      <c r="BL45" s="9">
        <v>2.94</v>
      </c>
      <c r="BM45" s="13">
        <v>3.63</v>
      </c>
      <c r="BN45" s="13">
        <v>1.5</v>
      </c>
      <c r="BO45" s="9">
        <v>1</v>
      </c>
      <c r="BP45" s="9">
        <v>1</v>
      </c>
      <c r="BQ45" s="9">
        <v>1.833</v>
      </c>
      <c r="BR45" s="9">
        <v>1</v>
      </c>
      <c r="BS45" s="9">
        <v>1</v>
      </c>
      <c r="BT45" s="9">
        <v>1</v>
      </c>
      <c r="BU45" s="9">
        <v>1</v>
      </c>
      <c r="BV45" s="3"/>
    </row>
    <row r="46" spans="1:74" ht="15" thickBot="1" x14ac:dyDescent="0.4">
      <c r="A46" s="15" t="s">
        <v>59</v>
      </c>
      <c r="B46" s="9">
        <v>412</v>
      </c>
      <c r="C46" s="9">
        <v>412</v>
      </c>
      <c r="D46" s="9">
        <v>432</v>
      </c>
      <c r="E46" s="9">
        <v>412</v>
      </c>
      <c r="F46" s="9">
        <v>412</v>
      </c>
      <c r="G46" s="9">
        <v>431</v>
      </c>
      <c r="H46" s="9">
        <v>132</v>
      </c>
      <c r="I46" s="9">
        <v>432</v>
      </c>
      <c r="J46" s="9">
        <v>432</v>
      </c>
      <c r="K46" s="9">
        <v>432</v>
      </c>
      <c r="L46" s="9">
        <v>432</v>
      </c>
      <c r="M46" s="9">
        <v>442</v>
      </c>
      <c r="N46" s="9">
        <v>432</v>
      </c>
      <c r="O46" s="9">
        <v>432</v>
      </c>
      <c r="P46" s="9">
        <v>442</v>
      </c>
      <c r="Q46" s="9">
        <v>432</v>
      </c>
      <c r="R46" s="9">
        <v>432</v>
      </c>
      <c r="S46" s="9">
        <v>842</v>
      </c>
      <c r="T46" s="9">
        <v>832</v>
      </c>
      <c r="U46" s="9">
        <v>432</v>
      </c>
      <c r="V46" s="14">
        <v>832</v>
      </c>
      <c r="W46" s="9">
        <v>722</v>
      </c>
      <c r="X46" s="9"/>
      <c r="Y46" s="9" t="s">
        <v>229</v>
      </c>
      <c r="Z46" s="9">
        <v>832</v>
      </c>
      <c r="AA46" s="9">
        <v>822</v>
      </c>
      <c r="AB46" s="9"/>
      <c r="AC46" s="9">
        <v>832</v>
      </c>
      <c r="AD46" s="9"/>
      <c r="AE46" s="9">
        <v>832</v>
      </c>
      <c r="AF46" s="9">
        <v>832</v>
      </c>
      <c r="AG46" s="9">
        <v>832</v>
      </c>
      <c r="AH46" s="51">
        <v>822</v>
      </c>
      <c r="AI46" s="14">
        <v>433</v>
      </c>
      <c r="AJ46" s="14"/>
      <c r="AK46" s="9">
        <v>433</v>
      </c>
      <c r="AL46" s="9">
        <v>433</v>
      </c>
      <c r="AM46" s="9">
        <v>832</v>
      </c>
      <c r="AN46" s="9">
        <v>433</v>
      </c>
      <c r="AO46" s="9">
        <v>434</v>
      </c>
      <c r="AP46" s="9">
        <v>822</v>
      </c>
      <c r="AQ46" s="9">
        <v>832</v>
      </c>
      <c r="AR46" s="9">
        <v>433</v>
      </c>
      <c r="AS46" s="9">
        <v>434</v>
      </c>
      <c r="AT46" s="9">
        <v>434</v>
      </c>
      <c r="AU46" s="9"/>
      <c r="AV46" s="9">
        <v>433</v>
      </c>
      <c r="AW46" s="9">
        <v>424</v>
      </c>
      <c r="AX46" s="9">
        <v>434</v>
      </c>
      <c r="AY46" s="14">
        <v>423</v>
      </c>
      <c r="AZ46" s="9">
        <v>434</v>
      </c>
      <c r="BA46" s="14">
        <v>434</v>
      </c>
      <c r="BB46" s="9">
        <v>434</v>
      </c>
      <c r="BC46" s="8">
        <v>434</v>
      </c>
      <c r="BD46" s="14">
        <v>444</v>
      </c>
      <c r="BE46" s="14">
        <v>444</v>
      </c>
      <c r="BF46" s="9">
        <v>444</v>
      </c>
      <c r="BG46" s="9">
        <v>444</v>
      </c>
      <c r="BH46" s="9">
        <v>844</v>
      </c>
      <c r="BI46" s="14">
        <v>444</v>
      </c>
      <c r="BJ46" s="14">
        <v>444</v>
      </c>
      <c r="BK46" s="9">
        <v>444</v>
      </c>
      <c r="BL46" s="9">
        <v>844</v>
      </c>
      <c r="BM46" s="9"/>
      <c r="BN46" s="9"/>
      <c r="BO46" s="14">
        <v>444</v>
      </c>
      <c r="BP46" s="14">
        <v>444</v>
      </c>
      <c r="BQ46" s="9">
        <v>844</v>
      </c>
      <c r="BR46" s="9">
        <v>444</v>
      </c>
      <c r="BS46" s="9">
        <v>444</v>
      </c>
      <c r="BT46" s="9">
        <v>444</v>
      </c>
      <c r="BU46" s="9">
        <v>444</v>
      </c>
      <c r="BV46" s="3"/>
    </row>
    <row r="47" spans="1:74" ht="15" thickBot="1" x14ac:dyDescent="0.4">
      <c r="A47" s="9" t="s">
        <v>60</v>
      </c>
      <c r="B47" s="9"/>
      <c r="C47" s="9"/>
      <c r="D47" s="9"/>
      <c r="E47" s="9"/>
      <c r="F47" s="9"/>
      <c r="G47" s="9"/>
      <c r="H47" s="9"/>
      <c r="I47" s="9" t="s">
        <v>61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4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51"/>
      <c r="AI47" s="14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4"/>
      <c r="AZ47" s="9"/>
      <c r="BA47" s="14"/>
      <c r="BB47" s="9"/>
      <c r="BC47" s="8"/>
      <c r="BD47" s="14"/>
      <c r="BE47" s="14"/>
      <c r="BF47" s="9"/>
      <c r="BG47" s="9"/>
      <c r="BH47" s="9"/>
      <c r="BI47" s="70"/>
      <c r="BJ47" s="70"/>
      <c r="BK47" s="3"/>
      <c r="BL47" s="3"/>
      <c r="BO47" s="3"/>
      <c r="BP47" s="70"/>
      <c r="BQ47" s="3"/>
      <c r="BS47" s="3"/>
      <c r="BV47" s="3"/>
    </row>
    <row r="48" spans="1:74" x14ac:dyDescent="0.35">
      <c r="A48" s="2" t="s">
        <v>62</v>
      </c>
      <c r="B48" s="3"/>
      <c r="I48" s="3"/>
      <c r="J48" s="3"/>
      <c r="K48" s="3"/>
      <c r="L48" s="3"/>
      <c r="M48" s="3"/>
      <c r="P48" s="3"/>
      <c r="Q48" s="3"/>
      <c r="R48" s="3"/>
      <c r="S48" s="3"/>
      <c r="Y48" s="3"/>
      <c r="AE48" s="3"/>
      <c r="AG48" s="3"/>
      <c r="AH48" s="37"/>
      <c r="AI48" s="3"/>
      <c r="AJ48" s="3"/>
      <c r="AK48" s="3"/>
      <c r="AO48" s="3"/>
      <c r="AP48" s="3"/>
      <c r="AQ48" s="3"/>
      <c r="AS48" s="3"/>
      <c r="AV48" s="3"/>
      <c r="AW48" s="3"/>
      <c r="AX48" s="3"/>
      <c r="AY48" s="3"/>
      <c r="AZ48" s="3"/>
      <c r="BA48" s="3"/>
      <c r="BB48" s="3"/>
      <c r="BC48" s="4"/>
      <c r="BD48" s="3"/>
      <c r="BE48" s="3"/>
      <c r="BF48" s="3"/>
      <c r="BI48" s="3"/>
      <c r="BJ48" s="3"/>
      <c r="BO48" s="3"/>
      <c r="BP48" s="3"/>
      <c r="BV48" s="3"/>
    </row>
    <row r="49" spans="1:74" x14ac:dyDescent="0.35">
      <c r="A49" s="78" t="s">
        <v>63</v>
      </c>
      <c r="B49" s="79">
        <v>90</v>
      </c>
      <c r="C49" s="79">
        <v>100</v>
      </c>
      <c r="D49" s="79">
        <v>105</v>
      </c>
      <c r="E49" s="79">
        <v>120</v>
      </c>
      <c r="F49" s="79">
        <v>101</v>
      </c>
      <c r="G49" s="79">
        <v>190</v>
      </c>
      <c r="H49" s="79">
        <v>100</v>
      </c>
      <c r="I49" s="79">
        <v>103.6</v>
      </c>
      <c r="J49" s="79">
        <v>93</v>
      </c>
      <c r="K49" s="79">
        <v>100</v>
      </c>
      <c r="L49" s="79">
        <v>108</v>
      </c>
      <c r="M49" s="79">
        <v>30</v>
      </c>
      <c r="N49" s="79">
        <v>112</v>
      </c>
      <c r="O49" s="79">
        <v>80</v>
      </c>
      <c r="P49" s="79">
        <v>98</v>
      </c>
      <c r="Q49" s="79">
        <v>55</v>
      </c>
      <c r="R49" s="79">
        <v>40</v>
      </c>
      <c r="S49" s="79">
        <v>120</v>
      </c>
      <c r="T49" s="79">
        <v>138</v>
      </c>
      <c r="U49" s="79">
        <v>49</v>
      </c>
      <c r="V49" s="79">
        <v>160</v>
      </c>
      <c r="W49" s="79">
        <v>114</v>
      </c>
      <c r="X49" s="79">
        <v>177</v>
      </c>
      <c r="Y49" s="79">
        <v>116</v>
      </c>
      <c r="Z49" s="79">
        <v>185</v>
      </c>
      <c r="AA49" s="79">
        <v>123</v>
      </c>
      <c r="AB49" s="79">
        <v>230</v>
      </c>
      <c r="AC49" s="79">
        <v>670</v>
      </c>
      <c r="AD49" s="79">
        <v>340</v>
      </c>
      <c r="AE49" s="79">
        <v>390</v>
      </c>
      <c r="AF49" s="110">
        <v>262</v>
      </c>
      <c r="AG49" s="79">
        <v>500</v>
      </c>
      <c r="AH49" s="80">
        <v>202</v>
      </c>
      <c r="AI49" s="79">
        <v>83.8</v>
      </c>
      <c r="AJ49" s="79">
        <v>247</v>
      </c>
      <c r="AK49" s="79">
        <v>125</v>
      </c>
      <c r="AL49" s="79">
        <v>240</v>
      </c>
      <c r="AM49" s="79">
        <v>242</v>
      </c>
      <c r="AN49" s="79">
        <v>132</v>
      </c>
      <c r="AO49" s="79">
        <v>197</v>
      </c>
      <c r="AP49" s="79">
        <v>97</v>
      </c>
      <c r="AQ49" s="91">
        <v>630</v>
      </c>
      <c r="AR49" s="79">
        <v>155</v>
      </c>
      <c r="AS49" s="79">
        <v>255</v>
      </c>
      <c r="AT49" s="79">
        <v>272</v>
      </c>
      <c r="AU49" s="79">
        <v>165</v>
      </c>
      <c r="AV49" s="79">
        <v>160</v>
      </c>
      <c r="AW49" s="79">
        <v>95</v>
      </c>
      <c r="AX49" s="79">
        <v>376</v>
      </c>
      <c r="AY49" s="79">
        <v>100</v>
      </c>
      <c r="AZ49" s="79">
        <v>128</v>
      </c>
      <c r="BA49" s="79">
        <v>223</v>
      </c>
      <c r="BB49" s="79">
        <v>140</v>
      </c>
      <c r="BC49" s="78">
        <v>360</v>
      </c>
      <c r="BD49" s="79">
        <v>275</v>
      </c>
      <c r="BE49" s="79">
        <v>440</v>
      </c>
      <c r="BF49" s="79">
        <v>464</v>
      </c>
      <c r="BG49" s="79">
        <v>310</v>
      </c>
      <c r="BH49" s="79">
        <v>850</v>
      </c>
      <c r="BI49" s="79">
        <v>525</v>
      </c>
      <c r="BJ49" s="79">
        <v>525</v>
      </c>
      <c r="BK49" s="79">
        <v>520</v>
      </c>
      <c r="BL49" s="81">
        <v>700</v>
      </c>
      <c r="BM49" s="79">
        <v>1000</v>
      </c>
      <c r="BN49" s="79">
        <v>745</v>
      </c>
      <c r="BO49" s="79">
        <v>696</v>
      </c>
      <c r="BP49" s="79">
        <v>765</v>
      </c>
      <c r="BQ49" s="79">
        <v>1024</v>
      </c>
      <c r="BR49" s="79">
        <v>764</v>
      </c>
      <c r="BS49" s="81">
        <v>303</v>
      </c>
      <c r="BT49" s="81">
        <v>665</v>
      </c>
      <c r="BU49" s="79">
        <v>310</v>
      </c>
      <c r="BV49" s="3"/>
    </row>
    <row r="50" spans="1:74" x14ac:dyDescent="0.35">
      <c r="A50" s="78" t="s">
        <v>64</v>
      </c>
      <c r="B50" s="79">
        <v>1260</v>
      </c>
      <c r="C50" s="82">
        <v>1200</v>
      </c>
      <c r="D50" s="82">
        <v>1390</v>
      </c>
      <c r="E50" s="82">
        <v>1100</v>
      </c>
      <c r="F50" s="82">
        <v>1350</v>
      </c>
      <c r="G50" s="82">
        <v>1600</v>
      </c>
      <c r="H50" s="82">
        <v>2000</v>
      </c>
      <c r="I50" s="79">
        <v>3100</v>
      </c>
      <c r="J50" s="79">
        <v>4000</v>
      </c>
      <c r="K50" s="79">
        <v>3000</v>
      </c>
      <c r="L50" s="79">
        <v>2800</v>
      </c>
      <c r="M50" s="79">
        <v>2750</v>
      </c>
      <c r="N50" s="82">
        <v>2800</v>
      </c>
      <c r="O50" s="82">
        <v>3000</v>
      </c>
      <c r="P50" s="79">
        <v>3200</v>
      </c>
      <c r="Q50" s="79">
        <v>4500</v>
      </c>
      <c r="R50" s="79">
        <v>4000</v>
      </c>
      <c r="S50" s="79">
        <v>4500</v>
      </c>
      <c r="T50" s="82">
        <v>5500</v>
      </c>
      <c r="U50" s="82">
        <v>4200</v>
      </c>
      <c r="V50" s="82">
        <v>8000</v>
      </c>
      <c r="W50" s="79">
        <v>6500</v>
      </c>
      <c r="X50" s="79">
        <v>7000</v>
      </c>
      <c r="Y50" s="79">
        <v>9000</v>
      </c>
      <c r="Z50" s="82">
        <v>8000</v>
      </c>
      <c r="AA50" s="82">
        <v>7200</v>
      </c>
      <c r="AB50" s="82">
        <v>7500</v>
      </c>
      <c r="AC50" s="82">
        <v>5800</v>
      </c>
      <c r="AD50" s="82">
        <v>6500</v>
      </c>
      <c r="AE50" s="79">
        <v>6400</v>
      </c>
      <c r="AF50" s="111">
        <v>7500</v>
      </c>
      <c r="AG50" s="79">
        <v>7500</v>
      </c>
      <c r="AH50" s="80">
        <v>7500</v>
      </c>
      <c r="AI50" s="79">
        <v>5600</v>
      </c>
      <c r="AJ50" s="79">
        <v>7000</v>
      </c>
      <c r="AK50" s="79">
        <v>6000</v>
      </c>
      <c r="AL50" s="82">
        <v>4700</v>
      </c>
      <c r="AM50" s="82">
        <v>7750</v>
      </c>
      <c r="AN50" s="82">
        <v>6800</v>
      </c>
      <c r="AO50" s="79">
        <v>8000</v>
      </c>
      <c r="AP50" s="79">
        <v>6000</v>
      </c>
      <c r="AQ50" s="79">
        <v>12000</v>
      </c>
      <c r="AR50" s="82">
        <v>6000</v>
      </c>
      <c r="AS50" s="79">
        <v>7000</v>
      </c>
      <c r="AT50" s="82">
        <v>8500</v>
      </c>
      <c r="AU50" s="100">
        <v>8000</v>
      </c>
      <c r="AV50" s="79">
        <v>6100</v>
      </c>
      <c r="AW50" s="79">
        <v>7500</v>
      </c>
      <c r="AX50" s="79">
        <v>7200</v>
      </c>
      <c r="AY50" s="79">
        <v>7300</v>
      </c>
      <c r="AZ50" s="79">
        <v>9750</v>
      </c>
      <c r="BA50" s="79">
        <v>11650</v>
      </c>
      <c r="BB50" s="79">
        <v>10250</v>
      </c>
      <c r="BC50" s="78">
        <v>9500</v>
      </c>
      <c r="BD50" s="79">
        <v>9250</v>
      </c>
      <c r="BE50" s="79">
        <v>8750</v>
      </c>
      <c r="BF50" s="79">
        <v>10750</v>
      </c>
      <c r="BG50" s="82">
        <v>11000</v>
      </c>
      <c r="BH50" s="82">
        <v>9500</v>
      </c>
      <c r="BI50" s="79">
        <v>12300</v>
      </c>
      <c r="BJ50" s="79">
        <v>12200</v>
      </c>
      <c r="BK50" s="82">
        <v>11000</v>
      </c>
      <c r="BL50" s="82">
        <v>11000</v>
      </c>
      <c r="BM50" s="82">
        <v>12000</v>
      </c>
      <c r="BN50" s="82">
        <v>12500</v>
      </c>
      <c r="BO50" s="79">
        <v>12800</v>
      </c>
      <c r="BP50" s="79">
        <v>14000</v>
      </c>
      <c r="BQ50" s="82">
        <v>9500</v>
      </c>
      <c r="BR50" s="82">
        <v>14400</v>
      </c>
      <c r="BS50" s="83">
        <v>8500</v>
      </c>
      <c r="BT50" s="82">
        <v>14500</v>
      </c>
      <c r="BU50" s="82">
        <v>8250</v>
      </c>
      <c r="BV50" s="3"/>
    </row>
    <row r="51" spans="1:74" x14ac:dyDescent="0.35">
      <c r="A51" s="4" t="s">
        <v>65</v>
      </c>
      <c r="B51" s="3"/>
      <c r="H51" s="3"/>
      <c r="I51" s="12">
        <v>213</v>
      </c>
      <c r="J51" s="3">
        <v>129.4</v>
      </c>
      <c r="K51" s="3">
        <v>176.5</v>
      </c>
      <c r="L51" s="3">
        <v>226.4</v>
      </c>
      <c r="M51" s="3"/>
      <c r="P51" s="3"/>
      <c r="Q51" s="7">
        <v>0</v>
      </c>
      <c r="R51" s="3"/>
      <c r="S51" s="3"/>
      <c r="W51">
        <v>97</v>
      </c>
      <c r="Y51" s="3">
        <v>80.400000000000006</v>
      </c>
      <c r="AA51">
        <v>95.7</v>
      </c>
      <c r="AC51">
        <v>727</v>
      </c>
      <c r="AD51">
        <v>288</v>
      </c>
      <c r="AE51" s="7">
        <v>360</v>
      </c>
      <c r="AF51">
        <v>199</v>
      </c>
      <c r="AG51" s="7">
        <v>405</v>
      </c>
      <c r="AH51" s="37">
        <v>152</v>
      </c>
      <c r="AI51" s="7">
        <v>83.4</v>
      </c>
      <c r="AJ51" s="3"/>
      <c r="AK51" s="3">
        <v>125</v>
      </c>
      <c r="AO51" s="3">
        <v>132</v>
      </c>
      <c r="AP51" s="3">
        <v>98</v>
      </c>
      <c r="AQ51" s="7">
        <v>280</v>
      </c>
      <c r="AS51" s="3"/>
      <c r="AT51">
        <v>210</v>
      </c>
      <c r="AV51" s="3">
        <v>154</v>
      </c>
      <c r="AW51" s="3">
        <v>74.2</v>
      </c>
      <c r="AX51" s="3">
        <v>299</v>
      </c>
      <c r="AY51" s="3">
        <v>80</v>
      </c>
      <c r="AZ51" s="3">
        <v>73.5</v>
      </c>
      <c r="BA51" s="3">
        <v>107.3</v>
      </c>
      <c r="BB51" s="7">
        <v>78.7</v>
      </c>
      <c r="BC51" s="4"/>
      <c r="BD51" s="3"/>
      <c r="BE51" s="3">
        <v>280</v>
      </c>
      <c r="BF51" s="3"/>
      <c r="BH51">
        <v>500</v>
      </c>
      <c r="BI51" s="3"/>
      <c r="BJ51" s="3">
        <v>239</v>
      </c>
      <c r="BK51" s="3">
        <v>280</v>
      </c>
      <c r="BL51">
        <v>354</v>
      </c>
      <c r="BN51">
        <v>360</v>
      </c>
      <c r="BO51" s="3">
        <v>310</v>
      </c>
      <c r="BP51" s="3">
        <v>305</v>
      </c>
      <c r="BQ51">
        <v>580</v>
      </c>
      <c r="BR51" s="3"/>
      <c r="BS51">
        <v>189.4</v>
      </c>
      <c r="BU51" s="90">
        <v>217</v>
      </c>
      <c r="BV51" s="7"/>
    </row>
    <row r="52" spans="1:74" ht="15" thickBot="1" x14ac:dyDescent="0.4">
      <c r="A52" s="9" t="s">
        <v>66</v>
      </c>
      <c r="B52" s="9"/>
      <c r="C52" s="9"/>
      <c r="D52" s="9"/>
      <c r="E52" s="9"/>
      <c r="F52" s="9"/>
      <c r="G52" s="9"/>
      <c r="H52" s="9"/>
      <c r="I52" s="16">
        <v>1600</v>
      </c>
      <c r="J52" s="9">
        <v>3100</v>
      </c>
      <c r="K52" s="9">
        <v>2400</v>
      </c>
      <c r="L52" s="9">
        <v>2200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v>5250</v>
      </c>
      <c r="X52" s="9"/>
      <c r="Y52" s="9"/>
      <c r="Z52" s="9"/>
      <c r="AA52" s="9">
        <v>6200</v>
      </c>
      <c r="AB52" s="9"/>
      <c r="AC52" s="9">
        <v>3250</v>
      </c>
      <c r="AD52" s="96">
        <v>5500</v>
      </c>
      <c r="AE52" s="9">
        <v>4200</v>
      </c>
      <c r="AF52" s="9">
        <v>6500</v>
      </c>
      <c r="AG52" s="9">
        <v>4000</v>
      </c>
      <c r="AH52" s="51">
        <v>6600</v>
      </c>
      <c r="AI52" s="9">
        <v>4700</v>
      </c>
      <c r="AJ52" s="9"/>
      <c r="AK52" s="9">
        <v>3700</v>
      </c>
      <c r="AL52" s="9"/>
      <c r="AM52" s="9"/>
      <c r="AN52" s="9"/>
      <c r="AO52" s="9">
        <v>7000</v>
      </c>
      <c r="AP52" s="9">
        <v>3500</v>
      </c>
      <c r="AQ52" s="9">
        <v>11000</v>
      </c>
      <c r="AR52" s="9"/>
      <c r="AS52" s="9"/>
      <c r="AT52" s="9">
        <v>6000</v>
      </c>
      <c r="AU52" s="9"/>
      <c r="AV52" s="9">
        <v>4000</v>
      </c>
      <c r="AW52" s="9">
        <v>5500</v>
      </c>
      <c r="AX52" s="9">
        <v>5200</v>
      </c>
      <c r="AY52" s="9">
        <v>6200</v>
      </c>
      <c r="AZ52" s="9">
        <v>7500</v>
      </c>
      <c r="BA52" s="9">
        <v>9500</v>
      </c>
      <c r="BB52" s="9"/>
      <c r="BC52" s="8"/>
      <c r="BD52" s="9"/>
      <c r="BE52" s="9" t="s">
        <v>382</v>
      </c>
      <c r="BF52" s="9"/>
      <c r="BG52" s="9"/>
      <c r="BH52" s="9"/>
      <c r="BI52" s="9"/>
      <c r="BJ52" s="9">
        <v>10000</v>
      </c>
      <c r="BK52" s="9">
        <v>9000</v>
      </c>
      <c r="BL52" s="9">
        <v>8000</v>
      </c>
      <c r="BM52" s="9"/>
      <c r="BN52" s="9">
        <v>8000</v>
      </c>
      <c r="BO52" s="9">
        <v>10500</v>
      </c>
      <c r="BP52" s="9">
        <v>11600</v>
      </c>
      <c r="BQ52" s="9">
        <v>8500</v>
      </c>
      <c r="BR52" s="9"/>
      <c r="BS52" s="9">
        <v>8000</v>
      </c>
      <c r="BT52" s="9"/>
      <c r="BU52" s="96">
        <v>7000</v>
      </c>
      <c r="BV52" s="3"/>
    </row>
    <row r="53" spans="1:74" x14ac:dyDescent="0.35">
      <c r="A53" s="2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O53" s="3"/>
      <c r="BP53" s="3"/>
      <c r="BQ53" s="3"/>
      <c r="BR53" s="3"/>
      <c r="BS53" s="3"/>
      <c r="BT53" s="3"/>
      <c r="BU53" s="3"/>
      <c r="BV53" s="3"/>
    </row>
    <row r="54" spans="1:74" x14ac:dyDescent="0.35">
      <c r="A54" s="4" t="s">
        <v>68</v>
      </c>
      <c r="B54" s="17">
        <f t="shared" ref="B54:AK54" si="0">B18/B19</f>
        <v>0.94117647058823528</v>
      </c>
      <c r="C54" s="17">
        <f t="shared" si="0"/>
        <v>1.1333333333333333</v>
      </c>
      <c r="D54" s="17">
        <f t="shared" si="0"/>
        <v>1.1785714285714286</v>
      </c>
      <c r="E54" s="17">
        <f t="shared" si="0"/>
        <v>1.125</v>
      </c>
      <c r="F54" s="17">
        <f t="shared" si="0"/>
        <v>1.1428571428571428</v>
      </c>
      <c r="G54" s="17">
        <f t="shared" si="0"/>
        <v>0.75</v>
      </c>
      <c r="H54" s="17">
        <f t="shared" si="0"/>
        <v>0.75</v>
      </c>
      <c r="I54" s="17">
        <f t="shared" si="0"/>
        <v>0.5636363636363636</v>
      </c>
      <c r="J54" s="17">
        <f t="shared" si="0"/>
        <v>0.69658119658119655</v>
      </c>
      <c r="K54" s="17">
        <f t="shared" si="0"/>
        <v>0.52243589743589747</v>
      </c>
      <c r="L54" s="17">
        <f t="shared" si="0"/>
        <v>0.58750000000000002</v>
      </c>
      <c r="M54" s="17">
        <f t="shared" si="0"/>
        <v>0.65639999999999998</v>
      </c>
      <c r="N54" s="17">
        <f t="shared" si="0"/>
        <v>0.54761904761904767</v>
      </c>
      <c r="O54" s="17">
        <f t="shared" si="0"/>
        <v>0.5357142857142857</v>
      </c>
      <c r="P54" s="17">
        <f t="shared" si="0"/>
        <v>0.52631404454523156</v>
      </c>
      <c r="Q54" s="17">
        <f t="shared" si="0"/>
        <v>0.5803571428571429</v>
      </c>
      <c r="R54" s="17">
        <f t="shared" si="0"/>
        <v>0.68</v>
      </c>
      <c r="S54" s="17">
        <f t="shared" si="0"/>
        <v>0.54263565891472865</v>
      </c>
      <c r="T54" s="17">
        <f t="shared" si="0"/>
        <v>0.71276595744680848</v>
      </c>
      <c r="U54" s="17">
        <f t="shared" si="0"/>
        <v>0.69</v>
      </c>
      <c r="V54" s="17">
        <f t="shared" si="0"/>
        <v>0.79365079365079361</v>
      </c>
      <c r="W54" s="17">
        <f t="shared" si="0"/>
        <v>0.80281690140845074</v>
      </c>
      <c r="X54" s="17">
        <f t="shared" ref="X54" si="1">X18/X19</f>
        <v>0.60416797900262464</v>
      </c>
      <c r="Y54" s="17">
        <f t="shared" si="0"/>
        <v>0.92671685358734057</v>
      </c>
      <c r="Z54" s="17">
        <f t="shared" si="0"/>
        <v>0.73421052631578942</v>
      </c>
      <c r="AA54" s="17">
        <f t="shared" si="0"/>
        <v>0.78082191780821919</v>
      </c>
      <c r="AB54" s="17">
        <f t="shared" ref="AB54" si="2">AB18/AB19</f>
        <v>0.60416797900262464</v>
      </c>
      <c r="AC54" s="17">
        <f t="shared" si="0"/>
        <v>0.93181818181818177</v>
      </c>
      <c r="AD54" s="17">
        <f t="shared" ref="AD54" si="3">AD18/AD19</f>
        <v>0.58736031622626661</v>
      </c>
      <c r="AE54" s="17">
        <f t="shared" si="0"/>
        <v>0.69</v>
      </c>
      <c r="AF54" s="17">
        <f t="shared" si="0"/>
        <v>0.78217266025521093</v>
      </c>
      <c r="AG54" s="17">
        <f t="shared" si="0"/>
        <v>0.8666666666666667</v>
      </c>
      <c r="AH54" s="17">
        <f t="shared" si="0"/>
        <v>0.80281690140845074</v>
      </c>
      <c r="AI54" s="17">
        <f t="shared" si="0"/>
        <v>1.04</v>
      </c>
      <c r="AJ54" s="17">
        <f t="shared" ref="AJ54" si="4">AJ18/AJ19</f>
        <v>1</v>
      </c>
      <c r="AK54" s="17">
        <f t="shared" si="0"/>
        <v>0.73</v>
      </c>
      <c r="AL54" s="17">
        <f t="shared" ref="AL54:BU54" si="5">AL18/AL19</f>
        <v>0.84545454545454546</v>
      </c>
      <c r="AM54" s="17">
        <f t="shared" si="5"/>
        <v>1.0476190476190477</v>
      </c>
      <c r="AN54" s="17">
        <f t="shared" si="5"/>
        <v>0.82758620689655171</v>
      </c>
      <c r="AO54" s="17">
        <f t="shared" si="5"/>
        <v>1.0625</v>
      </c>
      <c r="AP54" s="17">
        <f t="shared" si="5"/>
        <v>0.73888888888888893</v>
      </c>
      <c r="AQ54" s="17">
        <f t="shared" si="5"/>
        <v>1.0263157894736843</v>
      </c>
      <c r="AR54" s="17">
        <f t="shared" si="5"/>
        <v>0.6875</v>
      </c>
      <c r="AS54" s="17">
        <f t="shared" si="5"/>
        <v>1.038888888888889</v>
      </c>
      <c r="AT54" s="17">
        <f t="shared" si="5"/>
        <v>1.3728813559322033</v>
      </c>
      <c r="AU54" s="17">
        <f t="shared" ref="AU54" si="6">AU18/AU19</f>
        <v>1.0810810810810811</v>
      </c>
      <c r="AV54" s="17">
        <f t="shared" si="5"/>
        <v>1</v>
      </c>
      <c r="AW54" s="17">
        <f t="shared" si="5"/>
        <v>1.7555182651348908</v>
      </c>
      <c r="AX54" s="17">
        <f t="shared" si="5"/>
        <v>1.3101045296167249</v>
      </c>
      <c r="AY54" s="17">
        <f t="shared" si="5"/>
        <v>1.0465116279069766</v>
      </c>
      <c r="AZ54" s="17">
        <f t="shared" si="5"/>
        <v>1.1649484536082473</v>
      </c>
      <c r="BA54" s="17">
        <f t="shared" si="5"/>
        <v>1.3484251968503937</v>
      </c>
      <c r="BB54" s="17">
        <f t="shared" si="5"/>
        <v>1.6721311475409837</v>
      </c>
      <c r="BC54" s="17">
        <f t="shared" si="5"/>
        <v>1.1000000000000001</v>
      </c>
      <c r="BD54" s="17">
        <f t="shared" si="5"/>
        <v>1.1594949755217727</v>
      </c>
      <c r="BE54" s="17">
        <f t="shared" si="5"/>
        <v>1.3809293654629564</v>
      </c>
      <c r="BF54" s="17">
        <f t="shared" si="5"/>
        <v>1.3274336283185841</v>
      </c>
      <c r="BG54" s="17">
        <f t="shared" si="5"/>
        <v>1.5008726003490402</v>
      </c>
      <c r="BH54" s="17">
        <f t="shared" si="5"/>
        <v>1.4951241134751774</v>
      </c>
      <c r="BI54" s="17">
        <f t="shared" si="5"/>
        <v>1.5242718446601942</v>
      </c>
      <c r="BJ54" s="17">
        <f t="shared" si="5"/>
        <v>1.5940000000000001</v>
      </c>
      <c r="BK54" s="17">
        <f t="shared" si="5"/>
        <v>1.5306122448979593</v>
      </c>
      <c r="BL54" s="17">
        <f t="shared" si="5"/>
        <v>2.0093457943925235</v>
      </c>
      <c r="BM54" s="17">
        <f t="shared" si="5"/>
        <v>1.4365671641791045</v>
      </c>
      <c r="BN54" s="17">
        <f t="shared" si="5"/>
        <v>1.6176470588235294</v>
      </c>
      <c r="BO54" s="17">
        <f t="shared" si="5"/>
        <v>1.4579124579124578</v>
      </c>
      <c r="BP54" s="17">
        <f t="shared" si="5"/>
        <v>1.7595419847328246</v>
      </c>
      <c r="BQ54" s="17">
        <f t="shared" si="5"/>
        <v>1.6724137931034482</v>
      </c>
      <c r="BR54" s="17">
        <f t="shared" si="5"/>
        <v>1.8650793650793651</v>
      </c>
      <c r="BS54" s="17">
        <f t="shared" si="5"/>
        <v>1.428812986134596</v>
      </c>
      <c r="BT54" s="17">
        <f t="shared" si="5"/>
        <v>1.7407407407407407</v>
      </c>
      <c r="BU54" s="17">
        <f t="shared" si="5"/>
        <v>0.96590909090909094</v>
      </c>
      <c r="BV54" s="17"/>
    </row>
    <row r="55" spans="1:74" x14ac:dyDescent="0.35">
      <c r="A55" s="4" t="s">
        <v>69</v>
      </c>
      <c r="B55" s="18">
        <f t="shared" ref="B55:AK55" si="7">B13*B18^2/127.324</f>
        <v>804.24743174892399</v>
      </c>
      <c r="C55" s="18">
        <f t="shared" si="7"/>
        <v>907.91995224780874</v>
      </c>
      <c r="D55" s="18">
        <f t="shared" si="7"/>
        <v>855.29829411579908</v>
      </c>
      <c r="E55" s="18">
        <f t="shared" si="7"/>
        <v>1017.875655807232</v>
      </c>
      <c r="F55" s="18">
        <f t="shared" si="7"/>
        <v>804.24743174892399</v>
      </c>
      <c r="G55" s="18">
        <f t="shared" si="7"/>
        <v>706.85809431057771</v>
      </c>
      <c r="H55" s="18">
        <f t="shared" si="7"/>
        <v>519.54069931827462</v>
      </c>
      <c r="I55" s="18">
        <f t="shared" si="7"/>
        <v>271.71625145298611</v>
      </c>
      <c r="J55" s="18">
        <f t="shared" si="7"/>
        <v>208.67236341930823</v>
      </c>
      <c r="K55" s="18">
        <f t="shared" si="7"/>
        <v>208.67236341930823</v>
      </c>
      <c r="L55" s="18">
        <f t="shared" si="7"/>
        <v>277.59102761458956</v>
      </c>
      <c r="M55" s="18">
        <f t="shared" si="7"/>
        <v>135.35891426596714</v>
      </c>
      <c r="N55" s="18">
        <f t="shared" si="7"/>
        <v>265.90430712198798</v>
      </c>
      <c r="O55" s="18">
        <f t="shared" si="7"/>
        <v>176.71452357764443</v>
      </c>
      <c r="P55" s="18">
        <f t="shared" si="7"/>
        <v>197.93253824887688</v>
      </c>
      <c r="Q55" s="18">
        <f t="shared" si="7"/>
        <v>132.73224215387515</v>
      </c>
      <c r="R55" s="18">
        <f t="shared" si="7"/>
        <v>145.26719235964941</v>
      </c>
      <c r="S55" s="18">
        <f t="shared" si="7"/>
        <v>153.93798498319248</v>
      </c>
      <c r="T55" s="18">
        <f t="shared" si="7"/>
        <v>211.53906569067891</v>
      </c>
      <c r="U55" s="18">
        <f t="shared" si="7"/>
        <v>149.57117275611824</v>
      </c>
      <c r="V55" s="18">
        <f t="shared" si="7"/>
        <v>235.61936477019259</v>
      </c>
      <c r="W55" s="18">
        <f t="shared" si="7"/>
        <v>153.10546322767115</v>
      </c>
      <c r="X55" s="18">
        <f t="shared" ref="X55" si="8">X13*X18^2/127.324</f>
        <v>156.05811358424177</v>
      </c>
      <c r="Y55" s="18">
        <f t="shared" si="7"/>
        <v>114.30688322704282</v>
      </c>
      <c r="Z55" s="18">
        <f t="shared" si="7"/>
        <v>195.63570104614996</v>
      </c>
      <c r="AA55" s="18">
        <f t="shared" si="7"/>
        <v>102.07030881844743</v>
      </c>
      <c r="AB55" s="18">
        <f t="shared" ref="AB55" si="9">AB13*AB18^2/127.324</f>
        <v>156.05811358424177</v>
      </c>
      <c r="AC55" s="18">
        <f t="shared" si="7"/>
        <v>633.72184348590997</v>
      </c>
      <c r="AD55" s="18">
        <f t="shared" ref="AD55" si="10">AD13*AD18^2/127.324</f>
        <v>185.29306820395215</v>
      </c>
      <c r="AE55" s="18">
        <f t="shared" si="7"/>
        <v>299.14234551223649</v>
      </c>
      <c r="AF55" s="18">
        <f t="shared" si="7"/>
        <v>185.29306820395215</v>
      </c>
      <c r="AG55" s="18">
        <f t="shared" si="7"/>
        <v>398.19672646162547</v>
      </c>
      <c r="AH55" s="18">
        <f t="shared" si="7"/>
        <v>153.10546322767115</v>
      </c>
      <c r="AI55" s="18">
        <f t="shared" si="7"/>
        <v>191.13442870158022</v>
      </c>
      <c r="AJ55" s="18">
        <f t="shared" ref="AJ55" si="11">AJ13*AJ18^2/127.324</f>
        <v>191.13442870158022</v>
      </c>
      <c r="AK55" s="18">
        <f t="shared" si="7"/>
        <v>167.41541264804749</v>
      </c>
      <c r="AL55" s="18">
        <f t="shared" ref="AL55:BU55" si="12">AL13*AL18^2/127.324</f>
        <v>407.57437717947914</v>
      </c>
      <c r="AM55" s="18">
        <f t="shared" si="12"/>
        <v>285.09943137193301</v>
      </c>
      <c r="AN55" s="18">
        <f t="shared" si="12"/>
        <v>182.41462725016495</v>
      </c>
      <c r="AO55" s="18">
        <f t="shared" si="12"/>
        <v>275.78068549527188</v>
      </c>
      <c r="AP55" s="18">
        <f t="shared" si="12"/>
        <v>138.92903144733123</v>
      </c>
      <c r="AQ55" s="18">
        <f t="shared" si="12"/>
        <v>308.28072005277875</v>
      </c>
      <c r="AR55" s="18">
        <f t="shared" si="12"/>
        <v>205.27159058779179</v>
      </c>
      <c r="AS55" s="18">
        <f t="shared" si="12"/>
        <v>274.64578555496217</v>
      </c>
      <c r="AT55" s="18">
        <f t="shared" si="12"/>
        <v>332.45065816342566</v>
      </c>
      <c r="AU55" s="18">
        <f t="shared" ref="AU55" si="13">AU13*AU18^2/127.324</f>
        <v>201.061857937231</v>
      </c>
      <c r="AV55" s="18">
        <f t="shared" si="12"/>
        <v>296.89880737331532</v>
      </c>
      <c r="AW55" s="18">
        <f t="shared" si="12"/>
        <v>226.97998806195218</v>
      </c>
      <c r="AX55" s="18">
        <f t="shared" si="12"/>
        <v>573.09000760265155</v>
      </c>
      <c r="AY55" s="18">
        <f t="shared" si="12"/>
        <v>160.32535598159026</v>
      </c>
      <c r="AZ55" s="18">
        <f t="shared" si="12"/>
        <v>161.75363717759416</v>
      </c>
      <c r="BA55" s="18">
        <f t="shared" si="12"/>
        <v>294.82265715811633</v>
      </c>
      <c r="BB55" s="18">
        <f t="shared" si="12"/>
        <v>205.92901279413152</v>
      </c>
      <c r="BC55" s="18">
        <f t="shared" si="12"/>
        <v>467.10690835977516</v>
      </c>
      <c r="BD55" s="18">
        <f t="shared" si="12"/>
        <v>254.46891395180799</v>
      </c>
      <c r="BE55" s="18">
        <f t="shared" si="12"/>
        <v>471.23872954038518</v>
      </c>
      <c r="BF55" s="18">
        <f t="shared" si="12"/>
        <v>530.14357073293331</v>
      </c>
      <c r="BG55" s="18">
        <f t="shared" si="12"/>
        <v>348.52816436806887</v>
      </c>
      <c r="BH55" s="18">
        <f t="shared" si="12"/>
        <v>461.1899434915648</v>
      </c>
      <c r="BI55" s="18">
        <f t="shared" si="12"/>
        <v>580.77817222204771</v>
      </c>
      <c r="BJ55" s="18">
        <f t="shared" si="12"/>
        <v>598.67016430523711</v>
      </c>
      <c r="BK55" s="18">
        <f t="shared" si="12"/>
        <v>508.93782790361598</v>
      </c>
      <c r="BL55" s="18">
        <f t="shared" si="12"/>
        <v>348.52816436806887</v>
      </c>
      <c r="BM55" s="18">
        <f t="shared" si="12"/>
        <v>279.39744274449436</v>
      </c>
      <c r="BN55" s="18">
        <f t="shared" si="12"/>
        <v>486.569696208099</v>
      </c>
      <c r="BO55" s="18">
        <f t="shared" si="12"/>
        <v>589.01385441864841</v>
      </c>
      <c r="BP55" s="18">
        <f t="shared" si="12"/>
        <v>667.65417360434787</v>
      </c>
      <c r="BQ55" s="18">
        <f t="shared" si="12"/>
        <v>591.18469416606456</v>
      </c>
      <c r="BR55" s="18">
        <f t="shared" si="12"/>
        <v>693.97756903647394</v>
      </c>
      <c r="BS55" s="18">
        <f t="shared" si="12"/>
        <v>336.47623386007353</v>
      </c>
      <c r="BT55" s="18">
        <f t="shared" si="12"/>
        <v>555.18205522917913</v>
      </c>
      <c r="BU55" s="18">
        <f t="shared" si="12"/>
        <v>226.97998806195218</v>
      </c>
      <c r="BV55" s="18"/>
    </row>
    <row r="56" spans="1:74" x14ac:dyDescent="0.35">
      <c r="A56" s="4" t="s">
        <v>70</v>
      </c>
      <c r="B56" s="20">
        <f t="shared" ref="B56:AK56" si="14">B57/B13</f>
        <v>3418.0515849329267</v>
      </c>
      <c r="C56" s="19">
        <f t="shared" si="14"/>
        <v>3404.6998209292824</v>
      </c>
      <c r="D56" s="19">
        <f t="shared" si="14"/>
        <v>2993.5440294052969</v>
      </c>
      <c r="E56" s="19">
        <f t="shared" si="14"/>
        <v>4071.5026232289283</v>
      </c>
      <c r="F56" s="19">
        <f t="shared" si="14"/>
        <v>2814.8660111212339</v>
      </c>
      <c r="G56" s="19">
        <f t="shared" si="14"/>
        <v>3534.2904715528884</v>
      </c>
      <c r="H56" s="19">
        <f t="shared" si="14"/>
        <v>1212.2616317426407</v>
      </c>
      <c r="I56" s="19">
        <f t="shared" si="14"/>
        <v>1120.8295372435678</v>
      </c>
      <c r="J56" s="19">
        <f t="shared" si="14"/>
        <v>610.36666300147658</v>
      </c>
      <c r="K56" s="19">
        <f t="shared" si="14"/>
        <v>813.82221733530207</v>
      </c>
      <c r="L56" s="19">
        <f t="shared" si="14"/>
        <v>1110.3641104583583</v>
      </c>
      <c r="M56" s="19">
        <f t="shared" si="14"/>
        <v>338.39728566491783</v>
      </c>
      <c r="N56" s="19">
        <f t="shared" si="14"/>
        <v>1116.7980899123495</v>
      </c>
      <c r="O56" s="19">
        <f t="shared" si="14"/>
        <v>618.50083252175546</v>
      </c>
      <c r="P56" s="19">
        <f t="shared" si="14"/>
        <v>746.26999727319662</v>
      </c>
      <c r="Q56" s="19">
        <f t="shared" si="14"/>
        <v>371.65027803085042</v>
      </c>
      <c r="R56" s="19">
        <f t="shared" si="14"/>
        <v>363.16798089912356</v>
      </c>
      <c r="S56" s="19">
        <f t="shared" si="14"/>
        <v>496.45000157079573</v>
      </c>
      <c r="T56" s="19">
        <f t="shared" si="14"/>
        <v>331.41120291539693</v>
      </c>
      <c r="U56" s="19">
        <f t="shared" si="14"/>
        <v>373.92793189029561</v>
      </c>
      <c r="V56" s="19">
        <f t="shared" si="14"/>
        <v>123.7001665043511</v>
      </c>
      <c r="W56" s="19">
        <f t="shared" si="14"/>
        <v>181.17479815274419</v>
      </c>
      <c r="X56" s="19">
        <f t="shared" ref="X56" si="15">X57/X13</f>
        <v>247.74225531498382</v>
      </c>
      <c r="Y56" s="19">
        <f t="shared" si="14"/>
        <v>186.00587573120544</v>
      </c>
      <c r="Z56" s="19">
        <f t="shared" si="14"/>
        <v>185.85391599384246</v>
      </c>
      <c r="AA56" s="19">
        <f t="shared" si="14"/>
        <v>186.27831359366655</v>
      </c>
      <c r="AB56" s="19">
        <f t="shared" ref="AB56" si="16">AB57/AB13</f>
        <v>247.74225531498382</v>
      </c>
      <c r="AC56" s="19">
        <f t="shared" si="14"/>
        <v>464.72935188966727</v>
      </c>
      <c r="AD56" s="19">
        <f t="shared" ref="AD56" si="17">AD57/AD13</f>
        <v>329.69504447309544</v>
      </c>
      <c r="AE56" s="19">
        <f t="shared" si="14"/>
        <v>373.92793189029561</v>
      </c>
      <c r="AF56" s="19">
        <f t="shared" si="14"/>
        <v>247.57933308071065</v>
      </c>
      <c r="AG56" s="19">
        <f t="shared" si="14"/>
        <v>248.8729540385159</v>
      </c>
      <c r="AH56" s="19">
        <f t="shared" si="14"/>
        <v>181.17479815274419</v>
      </c>
      <c r="AI56" s="19">
        <f t="shared" si="14"/>
        <v>358.37705381546294</v>
      </c>
      <c r="AJ56" s="19">
        <f t="shared" ref="AJ56" si="18">AJ57/AJ13</f>
        <v>372.71213596808144</v>
      </c>
      <c r="AK56" s="19">
        <f t="shared" si="14"/>
        <v>418.53853162011876</v>
      </c>
      <c r="AL56" s="19">
        <f t="shared" ref="AL56:BR56" si="19">AL57/AL13</f>
        <v>747.21969149571169</v>
      </c>
      <c r="AM56" s="19">
        <f t="shared" si="19"/>
        <v>124.73100122522068</v>
      </c>
      <c r="AN56" s="19">
        <f t="shared" si="19"/>
        <v>419.89567010147346</v>
      </c>
      <c r="AO56" s="19">
        <f t="shared" si="19"/>
        <v>330.93682259432626</v>
      </c>
      <c r="AP56" s="19">
        <f t="shared" si="19"/>
        <v>312.59032075649526</v>
      </c>
      <c r="AQ56" s="19">
        <f t="shared" si="19"/>
        <v>92.985172185919382</v>
      </c>
      <c r="AR56" s="19">
        <f t="shared" si="19"/>
        <v>328.43454494046688</v>
      </c>
      <c r="AS56" s="19">
        <f t="shared" si="19"/>
        <v>617.95301749866485</v>
      </c>
      <c r="AT56" s="19">
        <f t="shared" si="19"/>
        <v>622.76319540463714</v>
      </c>
      <c r="AU56" s="19">
        <f t="shared" ref="AU56" si="20">AU57/AU13</f>
        <v>371.96443718387735</v>
      </c>
      <c r="AV56" s="19">
        <f t="shared" si="19"/>
        <v>392.77238058761503</v>
      </c>
      <c r="AW56" s="19">
        <f t="shared" si="19"/>
        <v>274.7521824243662</v>
      </c>
      <c r="AX56" s="19">
        <f t="shared" si="19"/>
        <v>522.21394217772615</v>
      </c>
      <c r="AY56" s="19">
        <f t="shared" si="19"/>
        <v>273.60524031733269</v>
      </c>
      <c r="AZ56" s="19">
        <f t="shared" si="19"/>
        <v>249.08038204884778</v>
      </c>
      <c r="BA56" s="19">
        <f t="shared" si="19"/>
        <v>187.21238729540386</v>
      </c>
      <c r="BB56" s="19">
        <f t="shared" si="19"/>
        <v>249.27063470564639</v>
      </c>
      <c r="BC56" s="19">
        <f t="shared" si="19"/>
        <v>249.12368445854676</v>
      </c>
      <c r="BD56" s="19">
        <f t="shared" si="19"/>
        <v>493.79692752348348</v>
      </c>
      <c r="BE56" s="19">
        <f t="shared" si="19"/>
        <v>568.74587666111654</v>
      </c>
      <c r="BF56" s="19">
        <f t="shared" si="19"/>
        <v>249.60926455342278</v>
      </c>
      <c r="BG56" s="19">
        <f t="shared" si="19"/>
        <v>332.84439697150577</v>
      </c>
      <c r="BH56" s="19">
        <f t="shared" si="19"/>
        <v>330.34113272413799</v>
      </c>
      <c r="BI56" s="19">
        <f t="shared" si="19"/>
        <v>249.25063224529549</v>
      </c>
      <c r="BJ56" s="19">
        <f t="shared" si="19"/>
        <v>249.44590179384878</v>
      </c>
      <c r="BK56" s="19">
        <f t="shared" si="19"/>
        <v>374.06930350915775</v>
      </c>
      <c r="BL56" s="19">
        <f t="shared" si="19"/>
        <v>248.61675724922247</v>
      </c>
      <c r="BM56" s="19">
        <f t="shared" si="19"/>
        <v>249.59504885174829</v>
      </c>
      <c r="BN56" s="19">
        <f t="shared" si="19"/>
        <v>330.8673934215073</v>
      </c>
      <c r="BO56" s="19">
        <f t="shared" si="19"/>
        <v>349.87422952467716</v>
      </c>
      <c r="BP56" s="19">
        <f t="shared" si="19"/>
        <v>349.85078696867834</v>
      </c>
      <c r="BQ56" s="19">
        <f t="shared" si="19"/>
        <v>428.60890327039681</v>
      </c>
      <c r="BR56" s="19">
        <f t="shared" si="19"/>
        <v>349.76469479438288</v>
      </c>
      <c r="BS56" s="19">
        <f t="shared" ref="BS56:BU56" si="21">BS57/BS13</f>
        <v>331.6534078414125</v>
      </c>
      <c r="BT56" s="19">
        <f t="shared" si="21"/>
        <v>374.74788727969587</v>
      </c>
      <c r="BU56" s="19">
        <f t="shared" si="21"/>
        <v>499.3559737362948</v>
      </c>
      <c r="BV56" s="20"/>
    </row>
    <row r="57" spans="1:74" x14ac:dyDescent="0.35">
      <c r="A57" s="4" t="s">
        <v>71</v>
      </c>
      <c r="B57" s="20">
        <f t="shared" ref="B57:AK57" si="22">B55*B19/10</f>
        <v>13672.206339731707</v>
      </c>
      <c r="C57" s="20">
        <f t="shared" si="22"/>
        <v>13618.79928371713</v>
      </c>
      <c r="D57" s="20">
        <f t="shared" si="22"/>
        <v>11974.176117621188</v>
      </c>
      <c r="E57" s="20">
        <f t="shared" si="22"/>
        <v>16286.010492915713</v>
      </c>
      <c r="F57" s="20">
        <f t="shared" si="22"/>
        <v>11259.464044484936</v>
      </c>
      <c r="G57" s="20">
        <f t="shared" si="22"/>
        <v>14137.161886211554</v>
      </c>
      <c r="H57" s="20">
        <f t="shared" si="22"/>
        <v>7273.5697904558447</v>
      </c>
      <c r="I57" s="20">
        <f t="shared" si="22"/>
        <v>4483.318148974271</v>
      </c>
      <c r="J57" s="20">
        <f t="shared" si="22"/>
        <v>2441.4666520059063</v>
      </c>
      <c r="K57" s="20">
        <f t="shared" si="22"/>
        <v>3255.2888693412083</v>
      </c>
      <c r="L57" s="20">
        <f t="shared" si="22"/>
        <v>4441.456441833433</v>
      </c>
      <c r="M57" s="20">
        <f t="shared" si="22"/>
        <v>1353.5891426596713</v>
      </c>
      <c r="N57" s="20">
        <f t="shared" si="22"/>
        <v>4467.192359649398</v>
      </c>
      <c r="O57" s="20">
        <f t="shared" si="22"/>
        <v>2474.0033300870218</v>
      </c>
      <c r="P57" s="20">
        <f t="shared" si="22"/>
        <v>2985.0799890927865</v>
      </c>
      <c r="Q57" s="20">
        <f t="shared" si="22"/>
        <v>1486.6011121234017</v>
      </c>
      <c r="R57" s="20">
        <f t="shared" si="22"/>
        <v>1452.6719235964943</v>
      </c>
      <c r="S57" s="20">
        <f t="shared" si="22"/>
        <v>1985.8000062831829</v>
      </c>
      <c r="T57" s="20">
        <f t="shared" si="22"/>
        <v>1988.4672174923817</v>
      </c>
      <c r="U57" s="20">
        <f t="shared" si="22"/>
        <v>1495.7117275611824</v>
      </c>
      <c r="V57" s="20">
        <f t="shared" si="22"/>
        <v>1484.4019980522132</v>
      </c>
      <c r="W57" s="20">
        <f t="shared" si="22"/>
        <v>1087.0487889164651</v>
      </c>
      <c r="X57" s="20">
        <f t="shared" ref="X57" si="23">X55*X19/10</f>
        <v>1486.4535318899029</v>
      </c>
      <c r="Y57" s="20">
        <f t="shared" si="22"/>
        <v>744.02350292482174</v>
      </c>
      <c r="Z57" s="20">
        <f t="shared" si="22"/>
        <v>1486.8313279507397</v>
      </c>
      <c r="AA57" s="20">
        <f t="shared" si="22"/>
        <v>745.11325437466621</v>
      </c>
      <c r="AB57" s="20">
        <f t="shared" ref="AB57" si="24">AB55*AB19/10</f>
        <v>1486.4535318899029</v>
      </c>
      <c r="AC57" s="20">
        <f t="shared" si="22"/>
        <v>5576.7522226760075</v>
      </c>
      <c r="AD57" s="20">
        <f t="shared" ref="AD57" si="25">AD55*AD19/10</f>
        <v>1978.1702668385726</v>
      </c>
      <c r="AE57" s="20">
        <f t="shared" si="22"/>
        <v>2991.4234551223649</v>
      </c>
      <c r="AF57" s="20">
        <f t="shared" si="22"/>
        <v>1485.475998484264</v>
      </c>
      <c r="AG57" s="20">
        <f t="shared" si="22"/>
        <v>2986.4754484621908</v>
      </c>
      <c r="AH57" s="20">
        <f t="shared" si="22"/>
        <v>1087.0487889164651</v>
      </c>
      <c r="AI57" s="20">
        <f t="shared" si="22"/>
        <v>1433.5082152618518</v>
      </c>
      <c r="AJ57" s="20">
        <f t="shared" ref="AJ57" si="26">AJ55*AJ19/10</f>
        <v>1490.8485438723258</v>
      </c>
      <c r="AK57" s="20">
        <f t="shared" si="22"/>
        <v>1674.154126480475</v>
      </c>
      <c r="AL57" s="20">
        <f t="shared" ref="AL57:BU57" si="27">AL55*AL19/10</f>
        <v>4483.3181489742701</v>
      </c>
      <c r="AM57" s="20">
        <f t="shared" si="27"/>
        <v>1496.7720147026482</v>
      </c>
      <c r="AN57" s="20">
        <f t="shared" si="27"/>
        <v>1679.5826804058938</v>
      </c>
      <c r="AO57" s="20">
        <f t="shared" si="27"/>
        <v>1985.6209355659576</v>
      </c>
      <c r="AP57" s="20">
        <f t="shared" si="27"/>
        <v>1250.361283025981</v>
      </c>
      <c r="AQ57" s="20">
        <f t="shared" si="27"/>
        <v>1487.7627549747101</v>
      </c>
      <c r="AR57" s="20">
        <f t="shared" si="27"/>
        <v>1970.6072696428012</v>
      </c>
      <c r="AS57" s="20">
        <f t="shared" si="27"/>
        <v>2471.8120699946594</v>
      </c>
      <c r="AT57" s="20">
        <f t="shared" si="27"/>
        <v>2491.0527816185486</v>
      </c>
      <c r="AU57" s="20">
        <f t="shared" ref="AU57" si="28">AU55*AU19/10</f>
        <v>1487.8577487355094</v>
      </c>
      <c r="AV57" s="20">
        <f t="shared" si="27"/>
        <v>2356.6342835256901</v>
      </c>
      <c r="AW57" s="20">
        <f t="shared" si="27"/>
        <v>1099.0087296974648</v>
      </c>
      <c r="AX57" s="20">
        <f t="shared" si="27"/>
        <v>4177.7115374218092</v>
      </c>
      <c r="AY57" s="20">
        <f t="shared" si="27"/>
        <v>1094.4209612693307</v>
      </c>
      <c r="AZ57" s="20">
        <f t="shared" si="27"/>
        <v>996.32152819539112</v>
      </c>
      <c r="BA57" s="20">
        <f t="shared" si="27"/>
        <v>1497.6990983632309</v>
      </c>
      <c r="BB57" s="20">
        <f t="shared" si="27"/>
        <v>997.08253882258555</v>
      </c>
      <c r="BC57" s="20">
        <f t="shared" si="27"/>
        <v>2989.484213502561</v>
      </c>
      <c r="BD57" s="20">
        <f t="shared" si="27"/>
        <v>1975.1877100939339</v>
      </c>
      <c r="BE57" s="20">
        <f t="shared" si="27"/>
        <v>3412.4752599666995</v>
      </c>
      <c r="BF57" s="20">
        <f t="shared" si="27"/>
        <v>2995.3111746410732</v>
      </c>
      <c r="BG57" s="20">
        <f t="shared" si="27"/>
        <v>1997.0663818290345</v>
      </c>
      <c r="BH57" s="20">
        <f t="shared" si="27"/>
        <v>2642.7290617931039</v>
      </c>
      <c r="BI57" s="20">
        <f t="shared" si="27"/>
        <v>2991.0075869435459</v>
      </c>
      <c r="BJ57" s="20">
        <f t="shared" si="27"/>
        <v>2993.3508215261854</v>
      </c>
      <c r="BK57" s="20">
        <f t="shared" si="27"/>
        <v>2992.554428073262</v>
      </c>
      <c r="BL57" s="20">
        <f t="shared" si="27"/>
        <v>1491.7005434953348</v>
      </c>
      <c r="BM57" s="20">
        <f t="shared" si="27"/>
        <v>1497.5702931104897</v>
      </c>
      <c r="BN57" s="20">
        <f t="shared" si="27"/>
        <v>2646.9391473720584</v>
      </c>
      <c r="BO57" s="20">
        <f t="shared" si="27"/>
        <v>3498.7422952467714</v>
      </c>
      <c r="BP57" s="20">
        <f t="shared" si="27"/>
        <v>3498.5078696867831</v>
      </c>
      <c r="BQ57" s="20">
        <f t="shared" si="27"/>
        <v>3428.8712261631745</v>
      </c>
      <c r="BR57" s="20">
        <f t="shared" si="27"/>
        <v>3497.6469479438288</v>
      </c>
      <c r="BS57" s="20">
        <f t="shared" si="27"/>
        <v>1989.9204470484751</v>
      </c>
      <c r="BT57" s="20">
        <f t="shared" si="27"/>
        <v>2997.983098237567</v>
      </c>
      <c r="BU57" s="20">
        <f t="shared" si="27"/>
        <v>1997.4238949451792</v>
      </c>
      <c r="BV57" s="20"/>
    </row>
    <row r="58" spans="1:74" x14ac:dyDescent="0.35">
      <c r="A58" s="4" t="s">
        <v>72</v>
      </c>
      <c r="B58" s="18"/>
      <c r="C58" s="18"/>
      <c r="D58" s="18"/>
      <c r="E58" s="18"/>
      <c r="F58" s="18"/>
      <c r="G58" s="18"/>
      <c r="H58" s="18">
        <f t="shared" ref="H58:M58" si="29">H13*H21*H24^2/127.324</f>
        <v>117.80968238509629</v>
      </c>
      <c r="I58" s="18">
        <f t="shared" si="29"/>
        <v>144.76453771480632</v>
      </c>
      <c r="J58" s="18">
        <f t="shared" si="29"/>
        <v>100.5309289686155</v>
      </c>
      <c r="K58" s="18">
        <f t="shared" si="29"/>
        <v>100.5309289686155</v>
      </c>
      <c r="L58" s="18">
        <f t="shared" si="29"/>
        <v>132.95215356099399</v>
      </c>
      <c r="M58" s="18">
        <f t="shared" si="29"/>
        <v>36.191134428701581</v>
      </c>
      <c r="N58" s="18"/>
      <c r="O58" s="18"/>
      <c r="P58" s="18">
        <f t="shared" ref="P58:BN58" si="30">P13*P21*P24^2/127.324</f>
        <v>107.17162514529861</v>
      </c>
      <c r="Q58" s="18">
        <f t="shared" si="30"/>
        <v>64.339794539913925</v>
      </c>
      <c r="R58" s="18">
        <f t="shared" si="30"/>
        <v>52.841569539128521</v>
      </c>
      <c r="S58" s="18">
        <f t="shared" si="30"/>
        <v>76.968992491596239</v>
      </c>
      <c r="T58" s="18">
        <f t="shared" si="30"/>
        <v>93.31704941723477</v>
      </c>
      <c r="U58" s="18">
        <f t="shared" si="30"/>
        <v>42.47431748924005</v>
      </c>
      <c r="V58" s="18">
        <f t="shared" si="30"/>
        <v>84.822971317269335</v>
      </c>
      <c r="W58" s="18">
        <f t="shared" si="30"/>
        <v>47.653545286041911</v>
      </c>
      <c r="X58" s="18">
        <f t="shared" ref="X58" si="31">X13*X21*X24^2/127.324</f>
        <v>62.780779743017817</v>
      </c>
      <c r="Y58" s="18">
        <f t="shared" si="30"/>
        <v>45.603656812541239</v>
      </c>
      <c r="Z58" s="18">
        <f t="shared" si="30"/>
        <v>72.633596179824707</v>
      </c>
      <c r="AA58" s="18">
        <f t="shared" si="30"/>
        <v>31.769030190694608</v>
      </c>
      <c r="AB58" s="18">
        <f t="shared" ref="AB58" si="32">AB13*AB21*AB24^2/127.324</f>
        <v>62.780779743017817</v>
      </c>
      <c r="AC58" s="18">
        <f t="shared" si="30"/>
        <v>237.55144356130816</v>
      </c>
      <c r="AD58" s="18">
        <f t="shared" ref="AD58" si="33">AD13*AD21*AD24^2/127.324</f>
        <v>69.849360686123589</v>
      </c>
      <c r="AE58" s="18">
        <f t="shared" si="30"/>
        <v>110.83534918789859</v>
      </c>
      <c r="AF58" s="18">
        <f t="shared" si="30"/>
        <v>69.849360686123589</v>
      </c>
      <c r="AG58" s="18">
        <f t="shared" si="30"/>
        <v>112.17837956708868</v>
      </c>
      <c r="AH58" s="18">
        <f t="shared" si="30"/>
        <v>47.653545286041911</v>
      </c>
      <c r="AI58" s="18">
        <f t="shared" si="30"/>
        <v>38.48449624579812</v>
      </c>
      <c r="AJ58" s="18">
        <f t="shared" ref="AJ58" si="34">AJ13*AJ21*AJ24^2/127.324</f>
        <v>64.339794539913925</v>
      </c>
      <c r="AK58" s="18">
        <f t="shared" si="30"/>
        <v>45.603656812541239</v>
      </c>
      <c r="AL58" s="18">
        <f t="shared" si="30"/>
        <v>147.78046558386478</v>
      </c>
      <c r="AM58" s="18">
        <f t="shared" si="30"/>
        <v>97.113819861141664</v>
      </c>
      <c r="AN58" s="18">
        <f t="shared" si="30"/>
        <v>53.585812572649303</v>
      </c>
      <c r="AO58" s="18">
        <f t="shared" si="30"/>
        <v>95.425842731928</v>
      </c>
      <c r="AP58" s="18">
        <f t="shared" si="30"/>
        <v>40.715026232289276</v>
      </c>
      <c r="AQ58" s="18">
        <f t="shared" si="30"/>
        <v>127.07612076277843</v>
      </c>
      <c r="AR58" s="18">
        <f t="shared" si="30"/>
        <v>75.39819672646162</v>
      </c>
      <c r="AS58" s="18">
        <f t="shared" si="30"/>
        <v>91.608809022650874</v>
      </c>
      <c r="AT58" s="18">
        <f t="shared" si="30"/>
        <v>116.89862084131822</v>
      </c>
      <c r="AU58" s="18">
        <f t="shared" ref="AU58" si="35">AU13*AU21*AU24^2/127.324</f>
        <v>68.423863529263926</v>
      </c>
      <c r="AV58" s="18">
        <f t="shared" si="30"/>
        <v>74.271464924130569</v>
      </c>
      <c r="AW58" s="18">
        <f t="shared" si="30"/>
        <v>40.039269894128374</v>
      </c>
      <c r="AX58" s="18">
        <f t="shared" si="30"/>
        <v>131.22364990103989</v>
      </c>
      <c r="AY58" s="18">
        <f t="shared" si="30"/>
        <v>40.039269894128374</v>
      </c>
      <c r="AZ58" s="18">
        <f t="shared" si="30"/>
        <v>49.51430994942038</v>
      </c>
      <c r="BA58" s="18">
        <f t="shared" si="30"/>
        <v>99.028619898840759</v>
      </c>
      <c r="BB58" s="18">
        <f t="shared" si="30"/>
        <v>42.544689139518077</v>
      </c>
      <c r="BC58" s="18">
        <f t="shared" si="30"/>
        <v>143.35082152618517</v>
      </c>
      <c r="BD58" s="18">
        <f t="shared" si="30"/>
        <v>79.630548836040347</v>
      </c>
      <c r="BE58" s="18">
        <f t="shared" si="30"/>
        <v>127.63406741855422</v>
      </c>
      <c r="BF58" s="18">
        <f t="shared" si="30"/>
        <v>175.34793126197732</v>
      </c>
      <c r="BG58" s="18">
        <f t="shared" si="30"/>
        <v>113.48276837045648</v>
      </c>
      <c r="BH58" s="18">
        <f t="shared" si="30"/>
        <v>149.57117275611824</v>
      </c>
      <c r="BI58" s="18">
        <f t="shared" si="30"/>
        <v>205.27159058779179</v>
      </c>
      <c r="BJ58" s="18">
        <f t="shared" si="30"/>
        <v>205.27159058779179</v>
      </c>
      <c r="BK58" s="18">
        <f t="shared" si="30"/>
        <v>163.76613992648677</v>
      </c>
      <c r="BL58" s="18">
        <f t="shared" si="30"/>
        <v>83.695768276208739</v>
      </c>
      <c r="BM58" s="67">
        <f t="shared" si="30"/>
        <v>93.933420250698987</v>
      </c>
      <c r="BN58" s="67">
        <f t="shared" si="30"/>
        <v>163.58473186516289</v>
      </c>
      <c r="BO58" s="18"/>
      <c r="BP58" s="18"/>
      <c r="BQ58" s="18">
        <f>BQ13*BQ21*BQ24^2/127.324</f>
        <v>173.18023310609155</v>
      </c>
      <c r="BR58" s="18"/>
      <c r="BS58" s="18">
        <f>BS13*BS21*BS24^2/127.324</f>
        <v>108.95039426973705</v>
      </c>
      <c r="BT58" s="18"/>
      <c r="BU58" s="67">
        <f>BU13*BU21*BU24^2/127.324</f>
        <v>72.633596179824707</v>
      </c>
      <c r="BV58" s="18"/>
    </row>
    <row r="59" spans="1:74" x14ac:dyDescent="0.35">
      <c r="A59" s="4" t="s">
        <v>73</v>
      </c>
      <c r="B59" s="17"/>
      <c r="C59" s="17"/>
      <c r="D59" s="17"/>
      <c r="E59" s="17"/>
      <c r="F59" s="17"/>
      <c r="G59" s="17"/>
      <c r="H59" s="17">
        <f t="shared" ref="H59:M59" si="36">H58/H55</f>
        <v>0.22675736961451248</v>
      </c>
      <c r="I59" s="17">
        <f t="shared" si="36"/>
        <v>0.53277835587929234</v>
      </c>
      <c r="J59" s="17">
        <f t="shared" si="36"/>
        <v>0.48176446234333242</v>
      </c>
      <c r="K59" s="17">
        <f t="shared" si="36"/>
        <v>0.48176446234333242</v>
      </c>
      <c r="L59" s="17">
        <f t="shared" si="36"/>
        <v>0.47894975101856041</v>
      </c>
      <c r="M59" s="17">
        <f t="shared" si="36"/>
        <v>0.26737163654836588</v>
      </c>
      <c r="N59" s="17"/>
      <c r="O59" s="17"/>
      <c r="P59" s="17">
        <f t="shared" ref="P59:BN59" si="37">P58/P55</f>
        <v>0.54145531651063306</v>
      </c>
      <c r="Q59" s="17">
        <f t="shared" si="37"/>
        <v>0.48473372781065094</v>
      </c>
      <c r="R59" s="17">
        <f t="shared" si="37"/>
        <v>0.36375432525951551</v>
      </c>
      <c r="S59" s="17">
        <f t="shared" si="37"/>
        <v>0.5</v>
      </c>
      <c r="T59" s="17">
        <f t="shared" si="37"/>
        <v>0.44113388282468252</v>
      </c>
      <c r="U59" s="17">
        <f t="shared" si="37"/>
        <v>0.28397395505145978</v>
      </c>
      <c r="V59" s="17">
        <f t="shared" si="37"/>
        <v>0.36</v>
      </c>
      <c r="W59" s="17">
        <f t="shared" si="37"/>
        <v>0.31124653739612185</v>
      </c>
      <c r="X59" s="17">
        <f t="shared" ref="X59" si="38">X58/X55</f>
        <v>0.40229103313573061</v>
      </c>
      <c r="Y59" s="17">
        <f t="shared" si="37"/>
        <v>0.39895809880460714</v>
      </c>
      <c r="Z59" s="17">
        <f t="shared" si="37"/>
        <v>0.37126963939312196</v>
      </c>
      <c r="AA59" s="17">
        <f t="shared" si="37"/>
        <v>0.3112465373961219</v>
      </c>
      <c r="AB59" s="17">
        <f t="shared" ref="AB59" si="39">AB58/AB55</f>
        <v>0.40229103313573061</v>
      </c>
      <c r="AC59" s="17">
        <f t="shared" si="37"/>
        <v>0.37485127900059489</v>
      </c>
      <c r="AD59" s="17">
        <f t="shared" ref="AD59" si="40">AD58/AD55</f>
        <v>0.37696693871591769</v>
      </c>
      <c r="AE59" s="17">
        <f t="shared" si="37"/>
        <v>0.37051039697542532</v>
      </c>
      <c r="AF59" s="17">
        <f t="shared" si="37"/>
        <v>0.37696693871591769</v>
      </c>
      <c r="AG59" s="17">
        <f t="shared" si="37"/>
        <v>0.28171597633136092</v>
      </c>
      <c r="AH59" s="17">
        <f t="shared" si="37"/>
        <v>0.31124653739612185</v>
      </c>
      <c r="AI59" s="17">
        <f t="shared" si="37"/>
        <v>0.20134779750164364</v>
      </c>
      <c r="AJ59" s="17">
        <f t="shared" ref="AJ59" si="41">AJ58/AJ55</f>
        <v>0.33662064431295202</v>
      </c>
      <c r="AK59" s="17">
        <f t="shared" si="37"/>
        <v>0.27239819853631081</v>
      </c>
      <c r="AL59" s="17">
        <f t="shared" si="37"/>
        <v>0.36258526997340729</v>
      </c>
      <c r="AM59" s="17">
        <f t="shared" si="37"/>
        <v>0.34063140495867772</v>
      </c>
      <c r="AN59" s="17">
        <f t="shared" si="37"/>
        <v>0.29375830973884165</v>
      </c>
      <c r="AO59" s="17">
        <f t="shared" si="37"/>
        <v>0.34602076124567477</v>
      </c>
      <c r="AP59" s="17">
        <f t="shared" si="37"/>
        <v>0.29306348578212443</v>
      </c>
      <c r="AQ59" s="17">
        <f t="shared" si="37"/>
        <v>0.41220910844188552</v>
      </c>
      <c r="AR59" s="17">
        <f t="shared" si="37"/>
        <v>0.36730945821854905</v>
      </c>
      <c r="AS59" s="17">
        <f t="shared" si="37"/>
        <v>0.33355257513797931</v>
      </c>
      <c r="AT59" s="17">
        <f t="shared" si="37"/>
        <v>0.35162697973620299</v>
      </c>
      <c r="AU59" s="17">
        <f t="shared" ref="AU59" si="42">AU58/AU55</f>
        <v>0.34031250000000002</v>
      </c>
      <c r="AV59" s="17">
        <f t="shared" si="37"/>
        <v>0.25015750511501023</v>
      </c>
      <c r="AW59" s="17">
        <f t="shared" si="37"/>
        <v>0.17640000000000003</v>
      </c>
      <c r="AX59" s="17">
        <f t="shared" si="37"/>
        <v>0.22897563761401857</v>
      </c>
      <c r="AY59" s="17">
        <f t="shared" si="37"/>
        <v>0.24973760169742568</v>
      </c>
      <c r="AZ59" s="17">
        <f t="shared" si="37"/>
        <v>0.30610940695606825</v>
      </c>
      <c r="BA59" s="17">
        <f t="shared" si="37"/>
        <v>0.33589216260855664</v>
      </c>
      <c r="BB59" s="17">
        <f t="shared" si="37"/>
        <v>0.20659881073702938</v>
      </c>
      <c r="BC59" s="17">
        <f t="shared" si="37"/>
        <v>0.30689081869834706</v>
      </c>
      <c r="BD59" s="17">
        <f t="shared" si="37"/>
        <v>0.31292839506172843</v>
      </c>
      <c r="BE59" s="17">
        <f t="shared" si="37"/>
        <v>0.27084799999999998</v>
      </c>
      <c r="BF59" s="17">
        <f t="shared" si="37"/>
        <v>0.33075555555555558</v>
      </c>
      <c r="BG59" s="17">
        <f t="shared" si="37"/>
        <v>0.32560573282855598</v>
      </c>
      <c r="BH59" s="17">
        <f t="shared" si="37"/>
        <v>0.32431577242068355</v>
      </c>
      <c r="BI59" s="17">
        <f t="shared" si="37"/>
        <v>0.35344233031765998</v>
      </c>
      <c r="BJ59" s="17">
        <f t="shared" si="37"/>
        <v>0.34287927280627317</v>
      </c>
      <c r="BK59" s="17">
        <f t="shared" si="37"/>
        <v>0.32178024691358026</v>
      </c>
      <c r="BL59" s="17">
        <f t="shared" si="37"/>
        <v>0.24014061654948624</v>
      </c>
      <c r="BM59" s="68">
        <f t="shared" si="37"/>
        <v>0.33619999999999994</v>
      </c>
      <c r="BN59" s="68">
        <f t="shared" si="37"/>
        <v>0.3362</v>
      </c>
      <c r="BO59" s="17"/>
      <c r="BP59" s="17"/>
      <c r="BQ59" s="17">
        <f>BQ58/BQ55</f>
        <v>0.29293761292379633</v>
      </c>
      <c r="BR59" s="17"/>
      <c r="BS59" s="17">
        <f>BS58/BS55</f>
        <v>0.32379818633801333</v>
      </c>
      <c r="BT59" s="17"/>
      <c r="BU59" s="68">
        <f>BU58/BU55</f>
        <v>0.32000000000000006</v>
      </c>
      <c r="BV59" s="17"/>
    </row>
    <row r="60" spans="1:74" x14ac:dyDescent="0.35">
      <c r="A60" s="4" t="s">
        <v>74</v>
      </c>
      <c r="B60" s="17"/>
      <c r="C60" s="17"/>
      <c r="D60" s="17"/>
      <c r="E60" s="17"/>
      <c r="F60" s="17"/>
      <c r="G60" s="17"/>
      <c r="H60" s="17"/>
      <c r="I60" s="17">
        <f>I25/I24</f>
        <v>0.16666666666666666</v>
      </c>
      <c r="J60" s="17">
        <f>J25/J24</f>
        <v>0.1875</v>
      </c>
      <c r="K60" s="17">
        <f>K25/K24</f>
        <v>0.1875</v>
      </c>
      <c r="L60" s="17">
        <f>L25/L24</f>
        <v>0.18478260869565216</v>
      </c>
      <c r="M60" s="17">
        <f>M25/M24</f>
        <v>0.29166666666666669</v>
      </c>
      <c r="N60" s="17"/>
      <c r="O60" s="17"/>
      <c r="P60" s="17">
        <f t="shared" ref="P60:BL60" si="43">P25/P24</f>
        <v>0.26876513317191286</v>
      </c>
      <c r="Q60" s="17">
        <f t="shared" si="43"/>
        <v>0.234375</v>
      </c>
      <c r="R60" s="17">
        <f t="shared" si="43"/>
        <v>0.29310344827586204</v>
      </c>
      <c r="S60" s="17">
        <f t="shared" si="43"/>
        <v>0.22857142857142856</v>
      </c>
      <c r="T60" s="17">
        <f t="shared" si="43"/>
        <v>0.2292134831460674</v>
      </c>
      <c r="U60" s="17">
        <f t="shared" si="43"/>
        <v>0.28846153846153844</v>
      </c>
      <c r="V60" s="17">
        <f t="shared" si="43"/>
        <v>0.23333333333333334</v>
      </c>
      <c r="W60" s="17">
        <f t="shared" si="43"/>
        <v>0.24842767295597484</v>
      </c>
      <c r="X60" s="17">
        <f t="shared" ref="X60" si="44">X25/X24</f>
        <v>0.22739726027397261</v>
      </c>
      <c r="Y60" s="17">
        <f t="shared" si="43"/>
        <v>0.22834645669291337</v>
      </c>
      <c r="Z60" s="17">
        <f t="shared" si="43"/>
        <v>0.20588235294117646</v>
      </c>
      <c r="AA60" s="17">
        <f t="shared" si="43"/>
        <v>0.24842767295597484</v>
      </c>
      <c r="AB60" s="17">
        <f t="shared" ref="AB60" si="45">AB25/AB24</f>
        <v>0.22739726027397261</v>
      </c>
      <c r="AC60" s="17">
        <f t="shared" si="43"/>
        <v>0.23943661971830985</v>
      </c>
      <c r="AD60" s="17">
        <f t="shared" ref="AD60" si="46">AD25/AD24</f>
        <v>0.2</v>
      </c>
      <c r="AE60" s="17">
        <f t="shared" si="43"/>
        <v>0.19047619047619047</v>
      </c>
      <c r="AF60" s="17">
        <f t="shared" si="43"/>
        <v>0.2</v>
      </c>
      <c r="AG60" s="17">
        <f t="shared" si="43"/>
        <v>0.2318840579710145</v>
      </c>
      <c r="AH60" s="17">
        <f t="shared" si="43"/>
        <v>0.24842767295597484</v>
      </c>
      <c r="AI60" s="17">
        <f t="shared" si="43"/>
        <v>0.25714285714285712</v>
      </c>
      <c r="AJ60" s="17">
        <f t="shared" ref="AJ60" si="47">AJ25/AJ24</f>
        <v>0.25</v>
      </c>
      <c r="AK60" s="17">
        <f t="shared" si="43"/>
        <v>0.23622047244094488</v>
      </c>
      <c r="AL60" s="17">
        <f t="shared" si="43"/>
        <v>0.1875</v>
      </c>
      <c r="AM60" s="17">
        <f t="shared" si="43"/>
        <v>0.18691588785046728</v>
      </c>
      <c r="AN60" s="17">
        <f t="shared" si="43"/>
        <v>0.24697336561743341</v>
      </c>
      <c r="AO60" s="17">
        <f t="shared" si="43"/>
        <v>0.24444444444444444</v>
      </c>
      <c r="AP60" s="17">
        <f t="shared" si="43"/>
        <v>0.22222222222222221</v>
      </c>
      <c r="AQ60" s="17">
        <f t="shared" si="43"/>
        <v>0.20125786163522014</v>
      </c>
      <c r="AR60" s="17">
        <f t="shared" si="43"/>
        <v>0.255</v>
      </c>
      <c r="AS60" s="17">
        <f t="shared" si="43"/>
        <v>0.25</v>
      </c>
      <c r="AT60" s="17">
        <f t="shared" si="43"/>
        <v>0.23278688524590163</v>
      </c>
      <c r="AU60" s="17">
        <f t="shared" ref="AU60" si="48">AU25/AU24</f>
        <v>0.18181818181818182</v>
      </c>
      <c r="AV60" s="17">
        <f t="shared" si="43"/>
        <v>0.27707808564231734</v>
      </c>
      <c r="AW60" s="17">
        <f t="shared" si="43"/>
        <v>0.28011204481792717</v>
      </c>
      <c r="AX60" s="17">
        <f t="shared" si="43"/>
        <v>0.28446389496717722</v>
      </c>
      <c r="AY60" s="17">
        <f t="shared" si="43"/>
        <v>0.28011204481792717</v>
      </c>
      <c r="AZ60" s="17">
        <f t="shared" si="43"/>
        <v>0.19899244332493701</v>
      </c>
      <c r="BA60" s="17">
        <f t="shared" si="43"/>
        <v>0.2141057934508816</v>
      </c>
      <c r="BB60" s="17">
        <f t="shared" si="43"/>
        <v>0.27717391304347827</v>
      </c>
      <c r="BC60" s="17">
        <f t="shared" si="43"/>
        <v>0.20512820512820512</v>
      </c>
      <c r="BD60" s="17">
        <f t="shared" si="43"/>
        <v>0.29213483146067415</v>
      </c>
      <c r="BE60" s="17">
        <f t="shared" si="43"/>
        <v>0.28260869565217395</v>
      </c>
      <c r="BF60" s="17">
        <f t="shared" si="43"/>
        <v>0.3377049180327869</v>
      </c>
      <c r="BG60" s="17">
        <f t="shared" si="43"/>
        <v>0.31700288184438036</v>
      </c>
      <c r="BH60" s="17">
        <f t="shared" si="43"/>
        <v>0.30144927536231886</v>
      </c>
      <c r="BI60" s="17">
        <f t="shared" si="43"/>
        <v>0.25757575757575757</v>
      </c>
      <c r="BJ60" s="17">
        <f t="shared" si="43"/>
        <v>0.27272727272727271</v>
      </c>
      <c r="BK60" s="17">
        <f t="shared" si="43"/>
        <v>0.3047091412742382</v>
      </c>
      <c r="BL60" s="17">
        <f t="shared" si="43"/>
        <v>0.31879194630872482</v>
      </c>
      <c r="BN60" s="17"/>
      <c r="BO60" s="17"/>
      <c r="BP60" s="17"/>
      <c r="BQ60" s="17">
        <f>BQ25/BQ24</f>
        <v>0.29904761904761901</v>
      </c>
      <c r="BR60" s="17"/>
      <c r="BS60" s="17">
        <f>BS25/BS24</f>
        <v>0.37205882352941178</v>
      </c>
      <c r="BT60" s="17"/>
      <c r="BU60" s="17"/>
      <c r="BV60" s="17"/>
    </row>
    <row r="61" spans="1:74" x14ac:dyDescent="0.35">
      <c r="A61" s="4" t="s">
        <v>75</v>
      </c>
      <c r="B61" s="18"/>
      <c r="C61" s="18"/>
      <c r="D61" s="18"/>
      <c r="E61" s="18"/>
      <c r="F61" s="18"/>
      <c r="G61" s="18"/>
      <c r="H61" s="18"/>
      <c r="I61" s="18">
        <f>I13*I21*I24*I25/31.831</f>
        <v>96.509691809870887</v>
      </c>
      <c r="J61" s="18">
        <f>J13*J21*J24*J25/31.831</f>
        <v>75.39819672646162</v>
      </c>
      <c r="K61" s="18">
        <f>K13*K21*K24*K25/31.831</f>
        <v>75.39819672646162</v>
      </c>
      <c r="L61" s="18">
        <f>L13*L21*L24*L25/31.831</f>
        <v>98.268983066821647</v>
      </c>
      <c r="M61" s="18">
        <f>M13*M21*M24*M25/31.831</f>
        <v>42.222990166818512</v>
      </c>
      <c r="N61" s="18"/>
      <c r="O61" s="18"/>
      <c r="P61" s="18">
        <f t="shared" ref="P61:BL61" si="49">P13*P21*P24*P25/31.831</f>
        <v>115.215984417706</v>
      </c>
      <c r="Q61" s="18">
        <f t="shared" si="49"/>
        <v>60.318557381169299</v>
      </c>
      <c r="R61" s="18">
        <f t="shared" si="49"/>
        <v>61.952184976909301</v>
      </c>
      <c r="S61" s="18">
        <f t="shared" si="49"/>
        <v>70.371650278030856</v>
      </c>
      <c r="T61" s="18">
        <f t="shared" si="49"/>
        <v>85.558103735352319</v>
      </c>
      <c r="U61" s="18">
        <f t="shared" si="49"/>
        <v>49.008827872200058</v>
      </c>
      <c r="V61" s="18">
        <f t="shared" si="49"/>
        <v>79.168106562784715</v>
      </c>
      <c r="W61" s="18">
        <f t="shared" si="49"/>
        <v>47.353837454054229</v>
      </c>
      <c r="X61" s="18">
        <f t="shared" ref="X61" si="50">X13*X21*X24*X25/31.831</f>
        <v>57.104709245703873</v>
      </c>
      <c r="Y61" s="18">
        <f t="shared" si="49"/>
        <v>41.653733781533724</v>
      </c>
      <c r="Z61" s="18">
        <f t="shared" si="49"/>
        <v>59.815902736326223</v>
      </c>
      <c r="AA61" s="18">
        <f t="shared" si="49"/>
        <v>31.569224969369486</v>
      </c>
      <c r="AB61" s="18">
        <f t="shared" ref="AB61" si="51">AB13*AB21*AB24*AB25/31.831</f>
        <v>57.104709245703873</v>
      </c>
      <c r="AC61" s="18">
        <f t="shared" si="49"/>
        <v>227.51405862209796</v>
      </c>
      <c r="AD61" s="18">
        <f t="shared" ref="AD61" si="52">AD13*AD21*AD24*AD25/31.831</f>
        <v>55.879488548898877</v>
      </c>
      <c r="AE61" s="18">
        <f t="shared" si="49"/>
        <v>84.445980333637024</v>
      </c>
      <c r="AF61" s="18">
        <f t="shared" si="49"/>
        <v>55.879488548898877</v>
      </c>
      <c r="AG61" s="18">
        <f t="shared" si="49"/>
        <v>104.04951148251705</v>
      </c>
      <c r="AH61" s="18">
        <f t="shared" si="49"/>
        <v>47.353837454054229</v>
      </c>
      <c r="AI61" s="18">
        <f t="shared" si="49"/>
        <v>39.584053281392357</v>
      </c>
      <c r="AJ61" s="18">
        <f t="shared" ref="AJ61" si="53">AJ13*AJ21*AJ24*AJ25/31.831</f>
        <v>64.339794539913925</v>
      </c>
      <c r="AK61" s="18">
        <f t="shared" si="49"/>
        <v>43.090069429172821</v>
      </c>
      <c r="AL61" s="18">
        <f t="shared" si="49"/>
        <v>110.83534918789859</v>
      </c>
      <c r="AM61" s="18">
        <f t="shared" si="49"/>
        <v>72.608463447582551</v>
      </c>
      <c r="AN61" s="18">
        <f t="shared" si="49"/>
        <v>52.937073921648697</v>
      </c>
      <c r="AO61" s="18">
        <f t="shared" si="49"/>
        <v>93.305268448996259</v>
      </c>
      <c r="AP61" s="18">
        <f t="shared" si="49"/>
        <v>36.191134428701581</v>
      </c>
      <c r="AQ61" s="18">
        <f t="shared" si="49"/>
        <v>102.30027331846314</v>
      </c>
      <c r="AR61" s="18">
        <f t="shared" si="49"/>
        <v>76.906160660990864</v>
      </c>
      <c r="AS61" s="18">
        <f t="shared" si="49"/>
        <v>91.608809022650874</v>
      </c>
      <c r="AT61" s="18">
        <f t="shared" si="49"/>
        <v>108.84986334076842</v>
      </c>
      <c r="AU61" s="18">
        <f t="shared" ref="AU61" si="54">AU13*AU21*AU24*AU25/31.831</f>
        <v>49.762809839464673</v>
      </c>
      <c r="AV61" s="18">
        <f t="shared" si="49"/>
        <v>82.315981276114485</v>
      </c>
      <c r="AW61" s="18">
        <f t="shared" si="49"/>
        <v>44.861927052244667</v>
      </c>
      <c r="AX61" s="18">
        <f t="shared" si="49"/>
        <v>149.31356225063618</v>
      </c>
      <c r="AY61" s="18">
        <f t="shared" si="49"/>
        <v>44.861927052244667</v>
      </c>
      <c r="AZ61" s="18">
        <f t="shared" si="49"/>
        <v>39.411894065533609</v>
      </c>
      <c r="BA61" s="18">
        <f t="shared" si="49"/>
        <v>84.810404951148271</v>
      </c>
      <c r="BB61" s="18">
        <f t="shared" si="49"/>
        <v>47.169111872074389</v>
      </c>
      <c r="BC61" s="18">
        <f t="shared" si="49"/>
        <v>117.62118689328014</v>
      </c>
      <c r="BD61" s="18">
        <f t="shared" si="49"/>
        <v>93.051427853350518</v>
      </c>
      <c r="BE61" s="18">
        <f t="shared" si="49"/>
        <v>144.28198925575694</v>
      </c>
      <c r="BF61" s="18">
        <f t="shared" si="49"/>
        <v>236.86343501617921</v>
      </c>
      <c r="BG61" s="18">
        <f t="shared" si="49"/>
        <v>143.89745845245204</v>
      </c>
      <c r="BH61" s="18">
        <f t="shared" si="49"/>
        <v>180.35248656969623</v>
      </c>
      <c r="BI61" s="18">
        <f t="shared" si="49"/>
        <v>211.49194181772486</v>
      </c>
      <c r="BJ61" s="18">
        <f t="shared" si="49"/>
        <v>223.93264427759104</v>
      </c>
      <c r="BK61" s="18">
        <f t="shared" si="49"/>
        <v>199.60415946718609</v>
      </c>
      <c r="BL61" s="18">
        <f t="shared" si="49"/>
        <v>106.72614746630644</v>
      </c>
      <c r="BN61" s="18"/>
      <c r="BO61" s="18"/>
      <c r="BP61" s="18"/>
      <c r="BQ61" s="18">
        <f>BQ13*BQ21*BQ24*BQ25/31.831</f>
        <v>207.15654550595332</v>
      </c>
      <c r="BR61" s="18"/>
      <c r="BS61" s="18">
        <f>BS13*BS21*BS24*BS25/31.831</f>
        <v>162.14382206025573</v>
      </c>
      <c r="BT61" s="18"/>
      <c r="BU61" s="18"/>
      <c r="BV61" s="18"/>
    </row>
    <row r="62" spans="1:74" x14ac:dyDescent="0.35">
      <c r="A62" s="4" t="s">
        <v>76</v>
      </c>
      <c r="B62" s="17"/>
      <c r="C62" s="17"/>
      <c r="D62" s="17"/>
      <c r="E62" s="17"/>
      <c r="F62" s="17"/>
      <c r="G62" s="17"/>
      <c r="H62" s="17"/>
      <c r="I62" s="17">
        <f>I61/I55</f>
        <v>0.35518557058619493</v>
      </c>
      <c r="J62" s="17">
        <f>J61/J55</f>
        <v>0.36132334675749933</v>
      </c>
      <c r="K62" s="17">
        <f>K61/K55</f>
        <v>0.36132334675749933</v>
      </c>
      <c r="L62" s="17">
        <f>L61/L55</f>
        <v>0.35400633770937073</v>
      </c>
      <c r="M62" s="17">
        <f>M61/M55</f>
        <v>0.31193357597309351</v>
      </c>
      <c r="N62" s="17"/>
      <c r="O62" s="17"/>
      <c r="P62" s="17">
        <f t="shared" ref="P62:BL62" si="55">P61/P55</f>
        <v>0.5820972409944819</v>
      </c>
      <c r="Q62" s="17">
        <f t="shared" si="55"/>
        <v>0.45443786982248519</v>
      </c>
      <c r="R62" s="17">
        <f t="shared" si="55"/>
        <v>0.42647058823529405</v>
      </c>
      <c r="S62" s="17">
        <f t="shared" si="55"/>
        <v>0.45714285714285718</v>
      </c>
      <c r="T62" s="17">
        <f t="shared" si="55"/>
        <v>0.40445533526397853</v>
      </c>
      <c r="U62" s="17">
        <f t="shared" si="55"/>
        <v>0.32766225582860747</v>
      </c>
      <c r="V62" s="17">
        <f t="shared" si="55"/>
        <v>0.33600000000000002</v>
      </c>
      <c r="W62" s="17">
        <f t="shared" si="55"/>
        <v>0.30928901200369346</v>
      </c>
      <c r="X62" s="17">
        <f t="shared" ref="X62" si="56">X61/X55</f>
        <v>0.36591951507140424</v>
      </c>
      <c r="Y62" s="17">
        <f t="shared" si="55"/>
        <v>0.36440267292389306</v>
      </c>
      <c r="Z62" s="17">
        <f t="shared" si="55"/>
        <v>0.30575146773551215</v>
      </c>
      <c r="AA62" s="17">
        <f t="shared" si="55"/>
        <v>0.30928901200369346</v>
      </c>
      <c r="AB62" s="17">
        <f t="shared" ref="AB62" si="57">AB61/AB55</f>
        <v>0.36591951507140424</v>
      </c>
      <c r="AC62" s="17">
        <f t="shared" si="55"/>
        <v>0.35901249256395001</v>
      </c>
      <c r="AD62" s="17">
        <f t="shared" ref="AD62" si="58">AD61/AD55</f>
        <v>0.30157355097273419</v>
      </c>
      <c r="AE62" s="17">
        <f t="shared" si="55"/>
        <v>0.2822936357908003</v>
      </c>
      <c r="AF62" s="17">
        <f t="shared" si="55"/>
        <v>0.30157355097273419</v>
      </c>
      <c r="AG62" s="17">
        <f t="shared" si="55"/>
        <v>0.26130177514792902</v>
      </c>
      <c r="AH62" s="17">
        <f t="shared" si="55"/>
        <v>0.30928901200369346</v>
      </c>
      <c r="AI62" s="17">
        <f t="shared" si="55"/>
        <v>0.20710059171597636</v>
      </c>
      <c r="AJ62" s="17">
        <f t="shared" ref="AJ62" si="59">AJ61/AJ55</f>
        <v>0.33662064431295202</v>
      </c>
      <c r="AK62" s="17">
        <f t="shared" si="55"/>
        <v>0.25738412460123855</v>
      </c>
      <c r="AL62" s="17">
        <f t="shared" si="55"/>
        <v>0.27193895248005545</v>
      </c>
      <c r="AM62" s="17">
        <f t="shared" si="55"/>
        <v>0.25467768595041324</v>
      </c>
      <c r="AN62" s="17">
        <f t="shared" si="55"/>
        <v>0.2902019137371607</v>
      </c>
      <c r="AO62" s="17">
        <f t="shared" si="55"/>
        <v>0.33833141099577085</v>
      </c>
      <c r="AP62" s="17">
        <f t="shared" si="55"/>
        <v>0.26050087625077728</v>
      </c>
      <c r="AQ62" s="17">
        <f t="shared" si="55"/>
        <v>0.33184129484629782</v>
      </c>
      <c r="AR62" s="17">
        <f t="shared" si="55"/>
        <v>0.37465564738292012</v>
      </c>
      <c r="AS62" s="17">
        <f t="shared" si="55"/>
        <v>0.33355257513797931</v>
      </c>
      <c r="AT62" s="17">
        <f t="shared" si="55"/>
        <v>0.3274165975248578</v>
      </c>
      <c r="AU62" s="17">
        <f t="shared" ref="AU62" si="60">AU61/AU55</f>
        <v>0.2475</v>
      </c>
      <c r="AV62" s="17">
        <f t="shared" si="55"/>
        <v>0.27725265050530101</v>
      </c>
      <c r="AW62" s="17">
        <f t="shared" si="55"/>
        <v>0.1976470588235294</v>
      </c>
      <c r="AX62" s="17">
        <f t="shared" si="55"/>
        <v>0.26054120691310645</v>
      </c>
      <c r="AY62" s="17">
        <f t="shared" si="55"/>
        <v>0.27981804111756375</v>
      </c>
      <c r="AZ62" s="17">
        <f t="shared" si="55"/>
        <v>0.24365383525974202</v>
      </c>
      <c r="BA62" s="17">
        <f t="shared" si="55"/>
        <v>0.28766583195695034</v>
      </c>
      <c r="BB62" s="17">
        <f t="shared" si="55"/>
        <v>0.22905520320844561</v>
      </c>
      <c r="BC62" s="17">
        <f t="shared" si="55"/>
        <v>0.25180785123966937</v>
      </c>
      <c r="BD62" s="17">
        <f t="shared" si="55"/>
        <v>0.36566913580246918</v>
      </c>
      <c r="BE62" s="17">
        <f t="shared" si="55"/>
        <v>0.30617599999999995</v>
      </c>
      <c r="BF62" s="17">
        <f t="shared" si="55"/>
        <v>0.44679111111111114</v>
      </c>
      <c r="BG62" s="17">
        <f t="shared" si="55"/>
        <v>0.4128718226068146</v>
      </c>
      <c r="BH62" s="17">
        <f t="shared" si="55"/>
        <v>0.39105901833914314</v>
      </c>
      <c r="BI62" s="17">
        <f t="shared" si="55"/>
        <v>0.36415270396364963</v>
      </c>
      <c r="BJ62" s="17">
        <f t="shared" si="55"/>
        <v>0.37405011578866165</v>
      </c>
      <c r="BK62" s="17">
        <f t="shared" si="55"/>
        <v>0.39219753086419756</v>
      </c>
      <c r="BL62" s="17">
        <f t="shared" si="55"/>
        <v>0.30621957815035156</v>
      </c>
      <c r="BN62" s="17"/>
      <c r="BO62" s="17"/>
      <c r="BP62" s="17"/>
      <c r="BQ62" s="17">
        <f>BQ61/BQ55</f>
        <v>0.35040918269741733</v>
      </c>
      <c r="BR62" s="17"/>
      <c r="BS62" s="17">
        <f>BS61/BS55</f>
        <v>0.48188788907951402</v>
      </c>
      <c r="BT62" s="17"/>
      <c r="BU62" s="17"/>
      <c r="BV62" s="17"/>
    </row>
    <row r="63" spans="1:74" x14ac:dyDescent="0.35">
      <c r="A63" s="4" t="s">
        <v>77</v>
      </c>
      <c r="B63" s="20"/>
      <c r="C63" s="20"/>
      <c r="D63" s="20"/>
      <c r="E63" s="20"/>
      <c r="F63" s="20"/>
      <c r="G63" s="20"/>
      <c r="H63" s="20"/>
      <c r="I63" s="20">
        <f>100*I34/I19</f>
        <v>29.09090909090909</v>
      </c>
      <c r="J63" s="20">
        <f>100*J34/J19</f>
        <v>42.735042735042732</v>
      </c>
      <c r="K63" s="20">
        <f>100*K34/K19</f>
        <v>32.051282051282051</v>
      </c>
      <c r="L63" s="20"/>
      <c r="M63" s="20"/>
      <c r="N63" s="20"/>
      <c r="O63" s="20"/>
      <c r="P63" s="20"/>
      <c r="Q63" s="20"/>
      <c r="R63" s="20"/>
      <c r="S63" s="20"/>
      <c r="T63" s="20"/>
      <c r="U63" s="20">
        <f>100*U34/U19</f>
        <v>50</v>
      </c>
      <c r="V63" s="20">
        <f>100*V34/V19</f>
        <v>63.492063492063494</v>
      </c>
      <c r="W63" s="20"/>
      <c r="X63" s="20">
        <f t="shared" ref="X63" si="61">100*X34/X19</f>
        <v>63.30708661417323</v>
      </c>
      <c r="Y63" s="20"/>
      <c r="Z63" s="20">
        <f>100*Z34/Z19</f>
        <v>64.473684210526315</v>
      </c>
      <c r="AA63" s="20"/>
      <c r="AB63" s="20">
        <f t="shared" ref="AB63" si="62">100*AB34/AB19</f>
        <v>63.30708661417323</v>
      </c>
      <c r="AC63" s="20">
        <f>100*AC34/AC19</f>
        <v>71.590909090909093</v>
      </c>
      <c r="AD63" s="20">
        <f>100*AD34/AD19</f>
        <v>56.48235745932427</v>
      </c>
      <c r="AE63" s="20">
        <f>100*AE34/AE19</f>
        <v>62</v>
      </c>
      <c r="AF63" s="20">
        <f>100*AF34/AF19</f>
        <v>75.216105976125434</v>
      </c>
      <c r="AG63" s="20">
        <f>100*AG34/AG19</f>
        <v>93.333333333333329</v>
      </c>
      <c r="AH63" s="20"/>
      <c r="AI63" s="20"/>
      <c r="AJ63" s="20">
        <f>100*AJ34/AJ19</f>
        <v>79.487179487179489</v>
      </c>
      <c r="AK63" s="20">
        <f>100*AK34/AK19</f>
        <v>50.8</v>
      </c>
      <c r="AL63" s="20"/>
      <c r="AM63" s="20">
        <f>100*AM34/AM19</f>
        <v>104.76190476190476</v>
      </c>
      <c r="AN63" s="20"/>
      <c r="AO63" s="20"/>
      <c r="AP63" s="20">
        <f>100*AP34/AP19</f>
        <v>57.777777777777779</v>
      </c>
      <c r="AQ63" s="20">
        <f>100*AQ34/AQ19</f>
        <v>115.20928305014505</v>
      </c>
      <c r="AR63" s="20">
        <f>100*AR34/AR19</f>
        <v>59.583333333333336</v>
      </c>
      <c r="AS63" s="20">
        <f>100*AS34/AS19</f>
        <v>63.555555555555557</v>
      </c>
      <c r="AT63" s="20"/>
      <c r="AU63" s="20">
        <f t="shared" ref="AU63" si="63">100*AU34/AU19</f>
        <v>81.081081081081081</v>
      </c>
      <c r="AV63" s="20"/>
      <c r="AW63" s="20">
        <f>100*AW34/AW19</f>
        <v>111.48573641409577</v>
      </c>
      <c r="AX63" s="20"/>
      <c r="AY63" s="20"/>
      <c r="AZ63" s="20">
        <f>100*AZ34/AZ19</f>
        <v>92.864680574721973</v>
      </c>
      <c r="BA63" s="20"/>
      <c r="BB63" s="20">
        <f>100*BB34/BB19</f>
        <v>111.52704272621659</v>
      </c>
      <c r="BC63" s="20">
        <f>100*BC34/BC19</f>
        <v>92.1875</v>
      </c>
      <c r="BD63" s="20"/>
      <c r="BE63" s="20"/>
      <c r="BF63" s="20"/>
      <c r="BG63" s="20"/>
      <c r="BH63" s="20">
        <f>100*BH34/BH19</f>
        <v>105.23119450494221</v>
      </c>
      <c r="BI63" s="20"/>
      <c r="BJ63" s="20">
        <f>100*BJ34/BJ19</f>
        <v>104</v>
      </c>
      <c r="BK63" s="20"/>
      <c r="BL63" s="20"/>
      <c r="BN63" s="20"/>
      <c r="BO63" s="20"/>
      <c r="BP63" s="20"/>
      <c r="BQ63" s="20">
        <f>100*BQ34/BQ19</f>
        <v>105.17241379310344</v>
      </c>
      <c r="BR63" s="20">
        <f>100*BR34/BR19</f>
        <v>89.285714285714292</v>
      </c>
      <c r="BS63" s="20">
        <f>100*BS34/BS19</f>
        <v>104.66689212039229</v>
      </c>
      <c r="BT63" s="20"/>
      <c r="BU63" s="20"/>
      <c r="BV63" s="20"/>
    </row>
    <row r="64" spans="1:74" x14ac:dyDescent="0.35">
      <c r="A64" s="4" t="s">
        <v>78</v>
      </c>
      <c r="B64" s="20"/>
      <c r="C64" s="20"/>
      <c r="D64" s="20"/>
      <c r="E64" s="20"/>
      <c r="F64" s="20"/>
      <c r="G64" s="20"/>
      <c r="H64" s="20"/>
      <c r="I64" s="20">
        <f>100*I35/I19</f>
        <v>29.09090909090909</v>
      </c>
      <c r="J64" s="20">
        <f>100*J35/J19</f>
        <v>34.188034188034187</v>
      </c>
      <c r="K64" s="20">
        <f>100*K35/K19</f>
        <v>25.641025641025642</v>
      </c>
      <c r="L64" s="20"/>
      <c r="M64" s="20"/>
      <c r="N64" s="20"/>
      <c r="O64" s="20"/>
      <c r="P64" s="20">
        <f>100*P35/P19</f>
        <v>35.805931849376385</v>
      </c>
      <c r="Q64" s="20"/>
      <c r="R64" s="20"/>
      <c r="S64" s="20"/>
      <c r="T64" s="20"/>
      <c r="U64" s="20">
        <f>100*U35/U19</f>
        <v>45</v>
      </c>
      <c r="V64" s="20">
        <f>100*V35/V19</f>
        <v>63.492063492063494</v>
      </c>
      <c r="W64" s="20">
        <f>100*W35/W19</f>
        <v>58.16901408450704</v>
      </c>
      <c r="X64" s="20">
        <f>100*X35/X19</f>
        <v>56.69291338582677</v>
      </c>
      <c r="Y64" s="20">
        <f>100*Y35/Y19</f>
        <v>68.366876632355201</v>
      </c>
      <c r="Z64" s="20"/>
      <c r="AA64" s="20">
        <f t="shared" ref="AA64:AH64" si="64">100*AA35/AA19</f>
        <v>56.575342465753423</v>
      </c>
      <c r="AB64" s="20">
        <f t="shared" ref="AB64" si="65">100*AB35/AB19</f>
        <v>56.69291338582677</v>
      </c>
      <c r="AC64" s="20">
        <f t="shared" si="64"/>
        <v>62.5</v>
      </c>
      <c r="AD64" s="20">
        <f t="shared" ref="AD64" si="66">100*AD35/AD19</f>
        <v>50.581215635215763</v>
      </c>
      <c r="AE64" s="20">
        <f t="shared" si="64"/>
        <v>53</v>
      </c>
      <c r="AF64" s="20">
        <f t="shared" si="64"/>
        <v>67.357706844291442</v>
      </c>
      <c r="AG64" s="20">
        <f t="shared" si="64"/>
        <v>88</v>
      </c>
      <c r="AH64" s="20">
        <f t="shared" si="64"/>
        <v>58.16901408450704</v>
      </c>
      <c r="AI64" s="20"/>
      <c r="AJ64" s="20">
        <f>100*AJ35/AJ19</f>
        <v>66.666666666666671</v>
      </c>
      <c r="AK64" s="20">
        <f>100*AK35/AK19</f>
        <v>50.8</v>
      </c>
      <c r="AL64" s="20">
        <f>100*AL35/AL19</f>
        <v>49.090909090909093</v>
      </c>
      <c r="AM64" s="20">
        <f>100*AM35/AM19</f>
        <v>78.095238095238102</v>
      </c>
      <c r="AN64" s="20"/>
      <c r="AO64" s="20"/>
      <c r="AP64" s="20">
        <f>100*AP35/AP19</f>
        <v>50</v>
      </c>
      <c r="AQ64" s="20">
        <f>100*AQ35/AQ19</f>
        <v>78.94736842105263</v>
      </c>
      <c r="AR64" s="20">
        <f>100*AR35/AR19</f>
        <v>46.875</v>
      </c>
      <c r="AS64" s="20"/>
      <c r="AT64" s="20"/>
      <c r="AU64" s="20">
        <f t="shared" ref="AU64" si="67">100*AU35/AU19</f>
        <v>67.567567567567565</v>
      </c>
      <c r="AV64" s="20"/>
      <c r="AW64" s="20">
        <f>100*AW35/AW19</f>
        <v>110.08132180198785</v>
      </c>
      <c r="AX64" s="20"/>
      <c r="AY64" s="20"/>
      <c r="AZ64" s="20">
        <f>100*AZ35/AZ19</f>
        <v>61.855670103092784</v>
      </c>
      <c r="BA64" s="20"/>
      <c r="BB64" s="20">
        <f>100*BB35/BB19</f>
        <v>101.61352781721956</v>
      </c>
      <c r="BC64" s="20">
        <f>100*BC35/BC19</f>
        <v>68.75</v>
      </c>
      <c r="BD64" s="20"/>
      <c r="BE64" s="20"/>
      <c r="BF64" s="20"/>
      <c r="BG64" s="20">
        <f>100*BG35/BG19</f>
        <v>83.769633507853413</v>
      </c>
      <c r="BH64" s="20">
        <f>100*BH35/BH19</f>
        <v>85.860278103534938</v>
      </c>
      <c r="BI64" s="20"/>
      <c r="BJ64" s="20">
        <f>100*BJ35/BJ19</f>
        <v>88</v>
      </c>
      <c r="BK64" s="20"/>
      <c r="BL64" s="20">
        <f>100*BL35/BL19</f>
        <v>112.14953271028038</v>
      </c>
      <c r="BN64" s="20"/>
      <c r="BO64" s="20"/>
      <c r="BP64" s="20"/>
      <c r="BQ64" s="20">
        <f>100*BQ35/BQ19</f>
        <v>91.379310344827587</v>
      </c>
      <c r="BR64" s="20">
        <f>100*BR35/BR19</f>
        <v>75.396825396825392</v>
      </c>
      <c r="BS64" s="20">
        <f>100*BS35/BS19</f>
        <v>83.192424754819072</v>
      </c>
      <c r="BT64" s="20"/>
      <c r="BU64" s="20"/>
      <c r="BV64" s="20"/>
    </row>
    <row r="65" spans="1:74" x14ac:dyDescent="0.35">
      <c r="A65" s="3" t="s">
        <v>79</v>
      </c>
      <c r="B65" s="20"/>
      <c r="C65" s="20"/>
      <c r="D65" s="20"/>
      <c r="E65" s="20"/>
      <c r="F65" s="20"/>
      <c r="G65" s="20"/>
      <c r="H65" s="20"/>
      <c r="I65" s="20">
        <f>I36*100/I19</f>
        <v>14.545454545454545</v>
      </c>
      <c r="J65" s="20">
        <f>J36*100/J19</f>
        <v>17.948717948717949</v>
      </c>
      <c r="K65" s="20">
        <f>K36*100/K19</f>
        <v>13.461538461538462</v>
      </c>
      <c r="L65" s="20"/>
      <c r="M65" s="20"/>
      <c r="N65" s="20"/>
      <c r="O65" s="20"/>
      <c r="P65" s="20">
        <f>P36*100/P19</f>
        <v>10.012399461584877</v>
      </c>
      <c r="Q65" s="20">
        <f>Q36*100/Q19</f>
        <v>13.392857142857142</v>
      </c>
      <c r="R65" s="20"/>
      <c r="S65" s="20">
        <f t="shared" ref="S65:AH65" si="68">S36*100/S19</f>
        <v>17.054263565891471</v>
      </c>
      <c r="T65" s="20">
        <f t="shared" si="68"/>
        <v>19.148936170212767</v>
      </c>
      <c r="U65" s="20">
        <f t="shared" si="68"/>
        <v>16</v>
      </c>
      <c r="V65" s="20">
        <f t="shared" si="68"/>
        <v>26.984126984126984</v>
      </c>
      <c r="W65" s="20">
        <f t="shared" si="68"/>
        <v>20.140845070422536</v>
      </c>
      <c r="X65" s="20">
        <f t="shared" ref="X65" si="69">X36*100/X19</f>
        <v>16.69291338582677</v>
      </c>
      <c r="Y65" s="20">
        <f t="shared" si="68"/>
        <v>26.88585036103856</v>
      </c>
      <c r="Z65" s="20">
        <f t="shared" si="68"/>
        <v>28.94736842105263</v>
      </c>
      <c r="AA65" s="20">
        <f t="shared" si="68"/>
        <v>19.589041095890412</v>
      </c>
      <c r="AB65" s="20">
        <f t="shared" ref="AB65" si="70">AB36*100/AB19</f>
        <v>19.212598425196852</v>
      </c>
      <c r="AC65" s="20"/>
      <c r="AD65" s="20">
        <f t="shared" si="68"/>
        <v>17.141411965267565</v>
      </c>
      <c r="AE65" s="20">
        <f t="shared" si="68"/>
        <v>18</v>
      </c>
      <c r="AF65" s="20">
        <f t="shared" si="68"/>
        <v>24.697825842906859</v>
      </c>
      <c r="AG65" s="20"/>
      <c r="AH65" s="20">
        <f t="shared" si="68"/>
        <v>20.140845070422536</v>
      </c>
      <c r="AI65" s="20"/>
      <c r="AJ65" s="20"/>
      <c r="AK65" s="20">
        <f>AK36*100/AK19</f>
        <v>22.2</v>
      </c>
      <c r="AL65" s="20">
        <f>AL36*100/AL19</f>
        <v>21.818181818181817</v>
      </c>
      <c r="AM65" s="20">
        <f>AM36*100/AM19</f>
        <v>36.19047619047619</v>
      </c>
      <c r="AN65" s="20"/>
      <c r="AO65" s="20"/>
      <c r="AP65" s="20">
        <f>AP36*100/AP19</f>
        <v>20</v>
      </c>
      <c r="AQ65" s="20">
        <f>AQ36*100/AQ19</f>
        <v>32.946539577289684</v>
      </c>
      <c r="AR65" s="20"/>
      <c r="AS65" s="20"/>
      <c r="AT65" s="20"/>
      <c r="AU65" s="20">
        <f t="shared" ref="AU65" si="71">AU36*100/AU19</f>
        <v>29.72972972972973</v>
      </c>
      <c r="AV65" s="20"/>
      <c r="AW65" s="20">
        <f>AW36*100/AW19</f>
        <v>42.628114108687228</v>
      </c>
      <c r="AX65" s="20"/>
      <c r="AY65" s="20"/>
      <c r="AZ65" s="20">
        <f>AZ36*100/AZ19</f>
        <v>25.813783586330061</v>
      </c>
      <c r="BA65" s="20"/>
      <c r="BB65" s="20">
        <f>BB36*100/BB19</f>
        <v>42.545501484445587</v>
      </c>
      <c r="BC65" s="20">
        <f>BC36*100/BC19</f>
        <v>29.6875</v>
      </c>
      <c r="BD65" s="20"/>
      <c r="BE65" s="20"/>
      <c r="BF65" s="20"/>
      <c r="BG65" s="20">
        <f>BG36*100/BG19</f>
        <v>36.649214659685867</v>
      </c>
      <c r="BH65" s="20">
        <f>BH36*100/BH19</f>
        <v>41.534036968783155</v>
      </c>
      <c r="BI65" s="20"/>
      <c r="BJ65" s="20">
        <f>BJ36*100/BJ19</f>
        <v>42</v>
      </c>
      <c r="BK65" s="20"/>
      <c r="BL65" s="20">
        <f>BL36*100/BL19</f>
        <v>60.747663551401871</v>
      </c>
      <c r="BM65" s="3"/>
      <c r="BN65" s="20"/>
      <c r="BO65" s="20"/>
      <c r="BP65" s="20"/>
      <c r="BQ65" s="20">
        <f>BQ36*100/BQ19</f>
        <v>46.551724137931032</v>
      </c>
      <c r="BR65" s="20">
        <f>BR36*100/BR19</f>
        <v>31.746031746031747</v>
      </c>
      <c r="BS65" s="20">
        <f>BS36*100/BS19</f>
        <v>0</v>
      </c>
      <c r="BT65" s="20"/>
      <c r="BU65" s="20"/>
      <c r="BV65" s="20"/>
    </row>
    <row r="66" spans="1:74" x14ac:dyDescent="0.35">
      <c r="A66" s="3" t="s">
        <v>80</v>
      </c>
      <c r="B66" s="21"/>
      <c r="C66" s="21"/>
      <c r="D66" s="21"/>
      <c r="E66" s="21"/>
      <c r="F66" s="21"/>
      <c r="G66" s="21"/>
      <c r="H66" s="21"/>
      <c r="I66" s="21">
        <f>I37/I19</f>
        <v>2</v>
      </c>
      <c r="J66" s="21">
        <f>J37/J19</f>
        <v>2.3931623931623931</v>
      </c>
      <c r="K66" s="21">
        <f>K37/K19</f>
        <v>1.6730769230769231</v>
      </c>
      <c r="L66" s="21"/>
      <c r="M66" s="21"/>
      <c r="N66" s="21"/>
      <c r="O66" s="21"/>
      <c r="P66" s="21">
        <f>P37/P19</f>
        <v>1.5370027782750826</v>
      </c>
      <c r="Q66" s="21">
        <f>Q37/Q19</f>
        <v>0</v>
      </c>
      <c r="R66" s="21"/>
      <c r="S66" s="21">
        <f>S37/S19</f>
        <v>1.9379844961240309</v>
      </c>
      <c r="T66" s="21"/>
      <c r="U66" s="21">
        <f t="shared" ref="U66:AH66" si="72">U37/U19</f>
        <v>2</v>
      </c>
      <c r="V66" s="21">
        <f t="shared" si="72"/>
        <v>2.0634920634920637</v>
      </c>
      <c r="W66" s="21">
        <f t="shared" si="72"/>
        <v>2.3253521126760561</v>
      </c>
      <c r="X66" s="21">
        <f t="shared" ref="X66" si="73">X37/X19</f>
        <v>2.2246719160104989</v>
      </c>
      <c r="Y66" s="21">
        <f t="shared" si="72"/>
        <v>1.951144569058227</v>
      </c>
      <c r="Z66" s="21">
        <f t="shared" si="72"/>
        <v>2</v>
      </c>
      <c r="AA66" s="21">
        <f t="shared" si="72"/>
        <v>2.3315068493150681</v>
      </c>
      <c r="AB66" s="21">
        <f t="shared" ref="AB66" si="74">AB37/AB19</f>
        <v>2.2246719160104989</v>
      </c>
      <c r="AC66" s="21">
        <f t="shared" si="72"/>
        <v>1.9431818181818181</v>
      </c>
      <c r="AD66" s="21">
        <f t="shared" ref="AD66" si="75">AD37/AD19</f>
        <v>1.9333264642793582</v>
      </c>
      <c r="AE66" s="21">
        <f t="shared" si="72"/>
        <v>1.71</v>
      </c>
      <c r="AF66" s="21">
        <f t="shared" si="72"/>
        <v>2.6830819892976088</v>
      </c>
      <c r="AG66" s="21">
        <f t="shared" si="72"/>
        <v>2.2400000000000002</v>
      </c>
      <c r="AH66" s="21">
        <f t="shared" si="72"/>
        <v>2.3253521126760561</v>
      </c>
      <c r="AI66" s="21"/>
      <c r="AJ66" s="18">
        <f>AJ37/AJ19</f>
        <v>2.0641025641025643</v>
      </c>
      <c r="AK66" s="18">
        <f>AK37/AK19</f>
        <v>1.9690000000000001</v>
      </c>
      <c r="AL66" s="21">
        <f>AL37/AL19</f>
        <v>1.8454545454545455</v>
      </c>
      <c r="AM66" s="21">
        <f>AM37/AM19</f>
        <v>2.0952380952380953</v>
      </c>
      <c r="AN66" s="21"/>
      <c r="AO66" s="21"/>
      <c r="AP66" s="18">
        <f t="shared" ref="AP66:AT66" si="76">AP37/AP19</f>
        <v>1.9755555555555557</v>
      </c>
      <c r="AQ66" s="21">
        <f t="shared" si="76"/>
        <v>2.1715706589307917</v>
      </c>
      <c r="AR66" s="21">
        <f t="shared" si="76"/>
        <v>1.7395833333333333</v>
      </c>
      <c r="AS66" s="21">
        <f t="shared" si="76"/>
        <v>1.9755555555555557</v>
      </c>
      <c r="AT66" s="21">
        <f t="shared" si="76"/>
        <v>1.6361937808621378</v>
      </c>
      <c r="AU66" s="21">
        <f t="shared" ref="AU66" si="77">AU37/AU19</f>
        <v>1.8918918918918919</v>
      </c>
      <c r="AV66" s="21"/>
      <c r="AW66" s="21">
        <f>AW37/AW19</f>
        <v>2.4263327739770233</v>
      </c>
      <c r="AX66" s="21">
        <f>AX37/AX19</f>
        <v>1.8299541825564489</v>
      </c>
      <c r="AY66" s="21"/>
      <c r="AZ66" s="21">
        <f>AZ37/AZ19</f>
        <v>1.9076223719457748</v>
      </c>
      <c r="BA66" s="21">
        <f>BA37/BA19</f>
        <v>2.0629921259842519</v>
      </c>
      <c r="BB66" s="21">
        <f>BB37/BB19</f>
        <v>2.8480702207306052</v>
      </c>
      <c r="BC66" s="21">
        <f>BC37/BC19</f>
        <v>1.84375</v>
      </c>
      <c r="BD66" s="21"/>
      <c r="BE66" s="21"/>
      <c r="BF66" s="21"/>
      <c r="BG66" s="21">
        <f>BG37/BG19</f>
        <v>2.1640488656195465</v>
      </c>
      <c r="BH66" s="21">
        <f>BH37/BH19</f>
        <v>2.3175294577539511</v>
      </c>
      <c r="BI66" s="21"/>
      <c r="BJ66" s="21">
        <f>BJ37/BJ19</f>
        <v>2.3199999999999998</v>
      </c>
      <c r="BK66" s="21">
        <f>BK37/BK19</f>
        <v>2.3095238095238098</v>
      </c>
      <c r="BL66" s="21">
        <f>BL37/BL19</f>
        <v>2.8738317757009346</v>
      </c>
      <c r="BN66" s="21"/>
      <c r="BO66" s="21"/>
      <c r="BP66" s="21"/>
      <c r="BQ66" s="21">
        <f>BQ37/BQ19</f>
        <v>2</v>
      </c>
      <c r="BR66" s="21"/>
      <c r="BS66" s="21">
        <f>BS37/BS19</f>
        <v>2.5363544132566789</v>
      </c>
      <c r="BT66" s="21"/>
      <c r="BU66" s="21"/>
      <c r="BV66" s="18"/>
    </row>
    <row r="67" spans="1:74" x14ac:dyDescent="0.35">
      <c r="A67" s="3" t="s">
        <v>81</v>
      </c>
      <c r="B67" s="21"/>
      <c r="C67" s="21"/>
      <c r="D67" s="21"/>
      <c r="E67" s="21"/>
      <c r="F67" s="21"/>
      <c r="G67" s="21"/>
      <c r="H67" s="21"/>
      <c r="I67" s="21">
        <f>I18/I38</f>
        <v>0.96875</v>
      </c>
      <c r="J67" s="21"/>
      <c r="K67" s="21"/>
      <c r="L67" s="21"/>
      <c r="M67" s="21"/>
      <c r="N67" s="21"/>
      <c r="O67" s="21"/>
      <c r="P67" s="21">
        <f>P18/P38</f>
        <v>1.1847014925373134</v>
      </c>
      <c r="Q67" s="21">
        <f>Q18/Q38</f>
        <v>0.7303370786516854</v>
      </c>
      <c r="R67" s="21"/>
      <c r="S67" s="21">
        <f>S18/S38</f>
        <v>0.660377358490566</v>
      </c>
      <c r="T67" s="21"/>
      <c r="U67" s="21">
        <f>U18/U38</f>
        <v>0.83132530120481929</v>
      </c>
      <c r="V67" s="21">
        <f>V18/V38</f>
        <v>0.83333333333333337</v>
      </c>
      <c r="W67" s="21"/>
      <c r="X67" s="21">
        <f t="shared" ref="X67" si="78">X18/X38</f>
        <v>1.224404255319149</v>
      </c>
      <c r="Y67" s="21">
        <f>Y18/Y38</f>
        <v>0.9425</v>
      </c>
      <c r="Z67" s="21">
        <f>Z18/Z38</f>
        <v>0.78591549295774643</v>
      </c>
      <c r="AA67" s="21"/>
      <c r="AB67" s="21">
        <f t="shared" ref="AB67" si="79">AB18/AB38</f>
        <v>1.0463090909090909</v>
      </c>
      <c r="AC67" s="21"/>
      <c r="AD67" s="21">
        <f>AD18/AD38</f>
        <v>1.3341702127659576</v>
      </c>
      <c r="AE67" s="21">
        <f>AE18/AE38</f>
        <v>0.87341772151898733</v>
      </c>
      <c r="AF67" s="21">
        <f>AF18/AF38</f>
        <v>1.140109090909091</v>
      </c>
      <c r="AG67" s="21"/>
      <c r="AH67" s="21"/>
      <c r="AI67" s="21"/>
      <c r="AJ67" s="18"/>
      <c r="AK67" s="18">
        <f>AK18/AK38</f>
        <v>0.66972477064220182</v>
      </c>
      <c r="AL67" s="21">
        <f>AL18/AL38</f>
        <v>0.96875</v>
      </c>
      <c r="AM67" s="21">
        <f>AM18/AM38</f>
        <v>0.82089552238805974</v>
      </c>
      <c r="AN67" s="21"/>
      <c r="AO67" s="21">
        <f>AO18/AO38</f>
        <v>1.006578947368421</v>
      </c>
      <c r="AP67" s="18"/>
      <c r="AQ67" s="21">
        <f>AQ18/AQ38</f>
        <v>0.93452830188679248</v>
      </c>
      <c r="AR67" s="21"/>
      <c r="AS67" s="21">
        <f>AS18/AS38</f>
        <v>0.99468085106382975</v>
      </c>
      <c r="AT67" s="21"/>
      <c r="AU67" s="21">
        <f t="shared" ref="AU67" si="80">AU18/AU38</f>
        <v>0.83333333333333337</v>
      </c>
      <c r="AV67" s="21"/>
      <c r="AW67" s="21">
        <f>AW18/AW38</f>
        <v>1.4912280701754386</v>
      </c>
      <c r="AX67" s="21"/>
      <c r="AY67" s="21"/>
      <c r="AZ67" s="21">
        <f>AZ18/AZ38</f>
        <v>1.0399275362318841</v>
      </c>
      <c r="BA67" s="21">
        <f>BA18/BA38</f>
        <v>1.2017543859649122</v>
      </c>
      <c r="BB67" s="21">
        <f>BB18/BB38</f>
        <v>1.349375</v>
      </c>
      <c r="BC67" s="21">
        <f>BC18/BC38</f>
        <v>1.0830769230769233</v>
      </c>
      <c r="BD67" s="21"/>
      <c r="BE67" s="21"/>
      <c r="BF67" s="21"/>
      <c r="BG67" s="21">
        <f>BG18/BG38</f>
        <v>1.323076923076923</v>
      </c>
      <c r="BH67" s="21">
        <f>BH18/BH38</f>
        <v>1.4771413793103447</v>
      </c>
      <c r="BI67" s="21"/>
      <c r="BJ67" s="21">
        <f>BJ18/BJ38</f>
        <v>1.4232142857142858</v>
      </c>
      <c r="BK67" s="21"/>
      <c r="BL67" s="21">
        <f>BL18/BL38</f>
        <v>1.303030303030303</v>
      </c>
      <c r="BN67" s="21"/>
      <c r="BO67" s="21"/>
      <c r="BP67" s="21"/>
      <c r="BQ67" s="21">
        <f>BQ18/BQ38</f>
        <v>1.9795918367346939</v>
      </c>
      <c r="BR67" s="21"/>
      <c r="BS67" s="21">
        <f>BS18/BS38</f>
        <v>2.0119047619047619</v>
      </c>
      <c r="BT67" s="21"/>
      <c r="BU67" s="21"/>
      <c r="BV67" s="18"/>
    </row>
    <row r="68" spans="1:74" x14ac:dyDescent="0.35">
      <c r="A68" s="79" t="s">
        <v>82</v>
      </c>
      <c r="B68" s="89">
        <f t="shared" ref="B68:AK68" si="81">100/B19</f>
        <v>0.58823529411764708</v>
      </c>
      <c r="C68" s="89">
        <f t="shared" si="81"/>
        <v>0.66666666666666663</v>
      </c>
      <c r="D68" s="89">
        <f t="shared" si="81"/>
        <v>0.7142857142857143</v>
      </c>
      <c r="E68" s="89">
        <f t="shared" si="81"/>
        <v>0.625</v>
      </c>
      <c r="F68" s="89">
        <f t="shared" si="81"/>
        <v>0.7142857142857143</v>
      </c>
      <c r="G68" s="89">
        <f t="shared" si="81"/>
        <v>0.5</v>
      </c>
      <c r="H68" s="89">
        <f t="shared" si="81"/>
        <v>0.7142857142857143</v>
      </c>
      <c r="I68" s="89">
        <f t="shared" si="81"/>
        <v>0.60606060606060608</v>
      </c>
      <c r="J68" s="89">
        <f t="shared" si="81"/>
        <v>0.85470085470085466</v>
      </c>
      <c r="K68" s="89">
        <f t="shared" si="81"/>
        <v>0.64102564102564108</v>
      </c>
      <c r="L68" s="89">
        <f t="shared" si="81"/>
        <v>0.625</v>
      </c>
      <c r="M68" s="89">
        <f t="shared" si="81"/>
        <v>1</v>
      </c>
      <c r="N68" s="89">
        <f t="shared" si="81"/>
        <v>0.59523809523809523</v>
      </c>
      <c r="O68" s="89">
        <f t="shared" si="81"/>
        <v>0.7142857142857143</v>
      </c>
      <c r="P68" s="89">
        <f t="shared" si="81"/>
        <v>0.66307281202548862</v>
      </c>
      <c r="Q68" s="89">
        <f t="shared" si="81"/>
        <v>0.8928571428571429</v>
      </c>
      <c r="R68" s="89">
        <f t="shared" si="81"/>
        <v>1</v>
      </c>
      <c r="S68" s="89">
        <f t="shared" si="81"/>
        <v>0.77519379844961245</v>
      </c>
      <c r="T68" s="89">
        <f t="shared" si="81"/>
        <v>1.0638297872340425</v>
      </c>
      <c r="U68" s="89">
        <f t="shared" si="81"/>
        <v>1</v>
      </c>
      <c r="V68" s="89">
        <f t="shared" si="81"/>
        <v>1.5873015873015872</v>
      </c>
      <c r="W68" s="89">
        <f t="shared" si="81"/>
        <v>1.408450704225352</v>
      </c>
      <c r="X68" s="89">
        <f t="shared" ref="X68" si="82">100/X19</f>
        <v>1.0498687664041995</v>
      </c>
      <c r="Y68" s="89">
        <f t="shared" si="81"/>
        <v>1.5363343063450605</v>
      </c>
      <c r="Z68" s="89">
        <f t="shared" si="81"/>
        <v>1.3157894736842106</v>
      </c>
      <c r="AA68" s="89">
        <f t="shared" si="81"/>
        <v>1.3698630136986301</v>
      </c>
      <c r="AB68" s="89">
        <f t="shared" si="81"/>
        <v>1.0498687664041995</v>
      </c>
      <c r="AC68" s="89">
        <f t="shared" si="81"/>
        <v>1.1363636363636365</v>
      </c>
      <c r="AD68" s="89">
        <f t="shared" ref="AD68" si="83">100/AD19</f>
        <v>0.93668917842992161</v>
      </c>
      <c r="AE68" s="89">
        <f t="shared" si="81"/>
        <v>1</v>
      </c>
      <c r="AF68" s="89">
        <f t="shared" si="81"/>
        <v>1.2473649415609525</v>
      </c>
      <c r="AG68" s="89">
        <f t="shared" si="81"/>
        <v>1.3333333333333333</v>
      </c>
      <c r="AH68" s="89">
        <f t="shared" si="81"/>
        <v>1.408450704225352</v>
      </c>
      <c r="AI68" s="89">
        <f t="shared" si="81"/>
        <v>1.3333333333333333</v>
      </c>
      <c r="AJ68" s="89">
        <f t="shared" ref="AJ68" si="84">100/AJ19</f>
        <v>1.2820512820512822</v>
      </c>
      <c r="AK68" s="89">
        <f t="shared" si="81"/>
        <v>1</v>
      </c>
      <c r="AL68" s="89">
        <f t="shared" ref="AL68:BU68" si="85">100/AL19</f>
        <v>0.90909090909090906</v>
      </c>
      <c r="AM68" s="89">
        <f t="shared" si="85"/>
        <v>1.9047619047619047</v>
      </c>
      <c r="AN68" s="89">
        <f t="shared" si="85"/>
        <v>1.0860711376595167</v>
      </c>
      <c r="AO68" s="89">
        <f t="shared" si="85"/>
        <v>1.3888888888888888</v>
      </c>
      <c r="AP68" s="89">
        <f t="shared" si="85"/>
        <v>1.1111111111111112</v>
      </c>
      <c r="AQ68" s="89">
        <f t="shared" si="85"/>
        <v>2.0721094073767095</v>
      </c>
      <c r="AR68" s="89">
        <f t="shared" si="85"/>
        <v>1.0416666666666667</v>
      </c>
      <c r="AS68" s="89">
        <f t="shared" si="85"/>
        <v>1.1111111111111112</v>
      </c>
      <c r="AT68" s="89">
        <f t="shared" si="85"/>
        <v>1.3345789403443213</v>
      </c>
      <c r="AU68" s="89">
        <f t="shared" ref="AU68" si="86">100/AU19</f>
        <v>1.3513513513513513</v>
      </c>
      <c r="AV68" s="89">
        <f t="shared" si="85"/>
        <v>1.2598425196850394</v>
      </c>
      <c r="AW68" s="89">
        <f t="shared" si="85"/>
        <v>2.065315606041048</v>
      </c>
      <c r="AX68" s="89">
        <f t="shared" si="85"/>
        <v>1.3717797470438147</v>
      </c>
      <c r="AY68" s="89">
        <f t="shared" si="85"/>
        <v>1.4649331624244644</v>
      </c>
      <c r="AZ68" s="89">
        <f t="shared" si="85"/>
        <v>1.6235084016559787</v>
      </c>
      <c r="BA68" s="89">
        <f t="shared" si="85"/>
        <v>1.9685039370078741</v>
      </c>
      <c r="BB68" s="89">
        <f t="shared" si="85"/>
        <v>2.065315606041048</v>
      </c>
      <c r="BC68" s="89">
        <f t="shared" si="85"/>
        <v>1.5625</v>
      </c>
      <c r="BD68" s="89">
        <f t="shared" si="85"/>
        <v>1.2883277505797475</v>
      </c>
      <c r="BE68" s="89">
        <f t="shared" si="85"/>
        <v>1.3809293654629564</v>
      </c>
      <c r="BF68" s="89">
        <f t="shared" si="85"/>
        <v>1.7699115044247788</v>
      </c>
      <c r="BG68" s="89">
        <f t="shared" si="85"/>
        <v>1.7452006980802792</v>
      </c>
      <c r="BH68" s="89">
        <f t="shared" si="85"/>
        <v>1.7451276037303849</v>
      </c>
      <c r="BI68" s="89">
        <f t="shared" si="85"/>
        <v>1.941747572815534</v>
      </c>
      <c r="BJ68" s="89">
        <f t="shared" si="85"/>
        <v>2</v>
      </c>
      <c r="BK68" s="89">
        <f t="shared" si="85"/>
        <v>1.7006802721088436</v>
      </c>
      <c r="BL68" s="89">
        <f t="shared" si="85"/>
        <v>2.3364485981308412</v>
      </c>
      <c r="BM68" s="89">
        <f t="shared" si="85"/>
        <v>1.8656716417910448</v>
      </c>
      <c r="BN68" s="89">
        <f t="shared" si="85"/>
        <v>1.8382352941176472</v>
      </c>
      <c r="BO68" s="89">
        <f t="shared" si="85"/>
        <v>1.6835016835016836</v>
      </c>
      <c r="BP68" s="89">
        <f t="shared" si="85"/>
        <v>1.9083969465648856</v>
      </c>
      <c r="BQ68" s="89">
        <f t="shared" si="85"/>
        <v>1.7241379310344827</v>
      </c>
      <c r="BR68" s="89">
        <f t="shared" si="85"/>
        <v>1.9841269841269842</v>
      </c>
      <c r="BS68" s="89">
        <f t="shared" si="85"/>
        <v>1.6909029421711195</v>
      </c>
      <c r="BT68" s="89">
        <f t="shared" si="85"/>
        <v>1.8518518518518519</v>
      </c>
      <c r="BU68" s="89">
        <f t="shared" si="85"/>
        <v>1.1363636363636365</v>
      </c>
      <c r="BV68" s="17"/>
    </row>
    <row r="69" spans="1:74" ht="15" thickBot="1" x14ac:dyDescent="0.4">
      <c r="A69" s="9" t="s">
        <v>83</v>
      </c>
      <c r="B69" s="22">
        <f t="shared" ref="B69:AK69" si="87">B17*B23</f>
        <v>0</v>
      </c>
      <c r="C69" s="22">
        <f t="shared" si="87"/>
        <v>0</v>
      </c>
      <c r="D69" s="22">
        <f t="shared" si="87"/>
        <v>0</v>
      </c>
      <c r="E69" s="22">
        <f t="shared" si="87"/>
        <v>0</v>
      </c>
      <c r="F69" s="22">
        <f t="shared" si="87"/>
        <v>0</v>
      </c>
      <c r="G69" s="22">
        <f t="shared" si="87"/>
        <v>0</v>
      </c>
      <c r="H69" s="22">
        <f t="shared" si="87"/>
        <v>112.5</v>
      </c>
      <c r="I69" s="22">
        <f t="shared" si="87"/>
        <v>244.49999999999997</v>
      </c>
      <c r="J69" s="22">
        <f t="shared" si="87"/>
        <v>303.59999999999997</v>
      </c>
      <c r="K69" s="22">
        <f t="shared" si="87"/>
        <v>324</v>
      </c>
      <c r="L69" s="22">
        <f t="shared" si="87"/>
        <v>316.2</v>
      </c>
      <c r="M69" s="22">
        <f t="shared" si="87"/>
        <v>0</v>
      </c>
      <c r="N69" s="22">
        <f t="shared" si="87"/>
        <v>324</v>
      </c>
      <c r="O69" s="22">
        <f t="shared" si="87"/>
        <v>336</v>
      </c>
      <c r="P69" s="22">
        <f t="shared" si="87"/>
        <v>216</v>
      </c>
      <c r="Q69" s="22">
        <f t="shared" si="87"/>
        <v>372</v>
      </c>
      <c r="R69" s="22">
        <f t="shared" si="87"/>
        <v>0</v>
      </c>
      <c r="S69" s="22">
        <f t="shared" si="87"/>
        <v>225</v>
      </c>
      <c r="T69" s="22">
        <f t="shared" si="87"/>
        <v>576</v>
      </c>
      <c r="U69" s="22">
        <f t="shared" si="87"/>
        <v>0</v>
      </c>
      <c r="V69" s="22">
        <f t="shared" si="87"/>
        <v>700</v>
      </c>
      <c r="W69" s="22">
        <f t="shared" si="87"/>
        <v>0</v>
      </c>
      <c r="X69" s="22">
        <f t="shared" ref="X69" si="88">X17*X23</f>
        <v>540</v>
      </c>
      <c r="Y69" s="22">
        <f t="shared" si="87"/>
        <v>700</v>
      </c>
      <c r="Z69" s="22">
        <f t="shared" si="87"/>
        <v>750</v>
      </c>
      <c r="AA69" s="22">
        <f t="shared" si="87"/>
        <v>0</v>
      </c>
      <c r="AB69" s="22">
        <f t="shared" si="87"/>
        <v>675</v>
      </c>
      <c r="AC69" s="22">
        <f t="shared" si="87"/>
        <v>550.20000000000005</v>
      </c>
      <c r="AD69" s="22">
        <f t="shared" ref="AD69" si="89">AD17*AD23</f>
        <v>675</v>
      </c>
      <c r="AE69" s="22">
        <f t="shared" si="87"/>
        <v>585</v>
      </c>
      <c r="AF69" s="22">
        <f t="shared" si="87"/>
        <v>675</v>
      </c>
      <c r="AG69" s="22">
        <f t="shared" si="87"/>
        <v>900</v>
      </c>
      <c r="AH69" s="22"/>
      <c r="AI69" s="22">
        <f t="shared" si="87"/>
        <v>891</v>
      </c>
      <c r="AJ69" s="22"/>
      <c r="AK69" s="22">
        <f t="shared" si="87"/>
        <v>1260</v>
      </c>
      <c r="AL69" s="22">
        <f t="shared" ref="AL69:BU69" si="90">AL17*AL23</f>
        <v>720</v>
      </c>
      <c r="AM69" s="22">
        <f t="shared" si="90"/>
        <v>420</v>
      </c>
      <c r="AN69" s="22">
        <f t="shared" si="90"/>
        <v>1350</v>
      </c>
      <c r="AO69" s="22">
        <f t="shared" si="90"/>
        <v>924</v>
      </c>
      <c r="AP69" s="22">
        <f t="shared" si="90"/>
        <v>0</v>
      </c>
      <c r="AQ69" s="22">
        <f t="shared" si="90"/>
        <v>600</v>
      </c>
      <c r="AR69" s="22">
        <f t="shared" si="90"/>
        <v>880</v>
      </c>
      <c r="AS69" s="22">
        <f t="shared" si="90"/>
        <v>900</v>
      </c>
      <c r="AT69" s="22">
        <f t="shared" si="90"/>
        <v>821.6</v>
      </c>
      <c r="AU69" s="22">
        <f t="shared" ref="AU69" si="91">AU17*AU23</f>
        <v>652.79999999999995</v>
      </c>
      <c r="AV69" s="22">
        <f t="shared" si="90"/>
        <v>200</v>
      </c>
      <c r="AW69" s="22">
        <f t="shared" si="90"/>
        <v>0</v>
      </c>
      <c r="AX69" s="22">
        <f t="shared" si="90"/>
        <v>0</v>
      </c>
      <c r="AY69" s="22">
        <f t="shared" si="90"/>
        <v>0</v>
      </c>
      <c r="AZ69" s="22">
        <f t="shared" si="90"/>
        <v>950</v>
      </c>
      <c r="BA69" s="22">
        <f t="shared" si="90"/>
        <v>720</v>
      </c>
      <c r="BB69" s="22">
        <f t="shared" si="90"/>
        <v>0</v>
      </c>
      <c r="BC69" s="22">
        <f t="shared" si="90"/>
        <v>858</v>
      </c>
      <c r="BD69" s="22">
        <f t="shared" si="90"/>
        <v>480</v>
      </c>
      <c r="BE69" s="22">
        <f t="shared" si="90"/>
        <v>480</v>
      </c>
      <c r="BF69" s="22">
        <f t="shared" si="90"/>
        <v>253</v>
      </c>
      <c r="BG69" s="22">
        <f t="shared" si="90"/>
        <v>236.5</v>
      </c>
      <c r="BH69" s="22">
        <f t="shared" si="90"/>
        <v>236.8</v>
      </c>
      <c r="BI69" s="22">
        <f t="shared" si="90"/>
        <v>420</v>
      </c>
      <c r="BJ69" s="22">
        <f t="shared" si="90"/>
        <v>362.25</v>
      </c>
      <c r="BK69" s="22">
        <f t="shared" si="90"/>
        <v>281.25</v>
      </c>
      <c r="BL69" s="22">
        <f t="shared" si="90"/>
        <v>150.5</v>
      </c>
      <c r="BM69" s="22">
        <f t="shared" si="90"/>
        <v>320</v>
      </c>
      <c r="BN69" s="22">
        <f t="shared" si="90"/>
        <v>271.20000000000005</v>
      </c>
      <c r="BO69" s="22">
        <f t="shared" si="90"/>
        <v>300</v>
      </c>
      <c r="BP69" s="22">
        <f t="shared" si="90"/>
        <v>300</v>
      </c>
      <c r="BQ69" s="22">
        <f t="shared" si="90"/>
        <v>253</v>
      </c>
      <c r="BR69" s="22">
        <f t="shared" si="90"/>
        <v>420</v>
      </c>
      <c r="BS69" s="22">
        <f t="shared" si="90"/>
        <v>310.5</v>
      </c>
      <c r="BT69" s="22">
        <f t="shared" si="90"/>
        <v>325</v>
      </c>
      <c r="BU69" s="22">
        <f t="shared" si="90"/>
        <v>520</v>
      </c>
      <c r="BV69" s="20"/>
    </row>
    <row r="70" spans="1:74" x14ac:dyDescent="0.35">
      <c r="A70" s="2" t="s">
        <v>84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x14ac:dyDescent="0.35">
      <c r="A71" s="78" t="s">
        <v>85</v>
      </c>
      <c r="B71" s="88">
        <f t="shared" ref="B71:AK71" si="92">1000*B49/B57</f>
        <v>6.5826976102941179</v>
      </c>
      <c r="C71" s="88">
        <f t="shared" si="92"/>
        <v>7.3427912341407158</v>
      </c>
      <c r="D71" s="88">
        <f t="shared" si="92"/>
        <v>8.7688705234159769</v>
      </c>
      <c r="E71" s="88">
        <f t="shared" si="92"/>
        <v>7.3682870370370361</v>
      </c>
      <c r="F71" s="88">
        <f t="shared" si="92"/>
        <v>8.9702315848214287</v>
      </c>
      <c r="G71" s="88">
        <f t="shared" si="92"/>
        <v>13.439755555555557</v>
      </c>
      <c r="H71" s="88">
        <f t="shared" si="92"/>
        <v>13.748407299427708</v>
      </c>
      <c r="I71" s="88">
        <f t="shared" si="92"/>
        <v>23.107884954294942</v>
      </c>
      <c r="J71" s="88">
        <f t="shared" si="92"/>
        <v>38.091857582241111</v>
      </c>
      <c r="K71" s="88">
        <f t="shared" si="92"/>
        <v>30.719239985678314</v>
      </c>
      <c r="L71" s="88">
        <f t="shared" si="92"/>
        <v>24.316347894975102</v>
      </c>
      <c r="M71" s="88">
        <f t="shared" si="92"/>
        <v>22.163298341070401</v>
      </c>
      <c r="N71" s="88">
        <f t="shared" si="92"/>
        <v>25.071676118462509</v>
      </c>
      <c r="O71" s="88">
        <f t="shared" si="92"/>
        <v>32.33625396825397</v>
      </c>
      <c r="P71" s="88">
        <f t="shared" si="92"/>
        <v>32.82994102606402</v>
      </c>
      <c r="Q71" s="88">
        <f t="shared" si="92"/>
        <v>36.997147083685547</v>
      </c>
      <c r="R71" s="88">
        <f t="shared" si="92"/>
        <v>27.535467128027676</v>
      </c>
      <c r="S71" s="88">
        <f t="shared" si="92"/>
        <v>60.429046037019461</v>
      </c>
      <c r="T71" s="88">
        <f t="shared" si="92"/>
        <v>69.400188640790958</v>
      </c>
      <c r="U71" s="88">
        <f t="shared" si="92"/>
        <v>32.760323461457681</v>
      </c>
      <c r="V71" s="88">
        <f t="shared" si="92"/>
        <v>107.78751322751323</v>
      </c>
      <c r="W71" s="88">
        <f t="shared" si="92"/>
        <v>104.87109793262499</v>
      </c>
      <c r="X71" s="88">
        <f t="shared" ref="X71" si="93">1000*X49/X57</f>
        <v>119.0753671088252</v>
      </c>
      <c r="Y71" s="88">
        <f t="shared" si="92"/>
        <v>155.90905333500058</v>
      </c>
      <c r="Z71" s="88">
        <f t="shared" si="92"/>
        <v>124.42568065537105</v>
      </c>
      <c r="AA71" s="88">
        <f t="shared" si="92"/>
        <v>165.07557646820729</v>
      </c>
      <c r="AB71" s="88">
        <f t="shared" ref="AB71" si="94">1000*AB49/AB57</f>
        <v>154.73070302276722</v>
      </c>
      <c r="AC71" s="88">
        <f t="shared" si="92"/>
        <v>120.14161168496386</v>
      </c>
      <c r="AD71" s="88">
        <f t="shared" ref="AD71" si="95">1000*AD49/AD57</f>
        <v>171.87600364824686</v>
      </c>
      <c r="AE71" s="88">
        <f t="shared" si="92"/>
        <v>130.37271581600504</v>
      </c>
      <c r="AF71" s="88">
        <f t="shared" si="92"/>
        <v>176.37444177309973</v>
      </c>
      <c r="AG71" s="88">
        <f t="shared" si="92"/>
        <v>167.42143326758713</v>
      </c>
      <c r="AH71" s="88">
        <f t="shared" si="92"/>
        <v>185.82422616131797</v>
      </c>
      <c r="AI71" s="88">
        <f t="shared" si="92"/>
        <v>58.457983782599165</v>
      </c>
      <c r="AJ71" s="88">
        <f t="shared" si="92"/>
        <v>165.67746000438308</v>
      </c>
      <c r="AK71" s="88">
        <f t="shared" si="92"/>
        <v>74.664571214111461</v>
      </c>
      <c r="AL71" s="88">
        <f t="shared" ref="AL71:BU71" si="96">1000*AL49/AL57</f>
        <v>53.531779816899487</v>
      </c>
      <c r="AM71" s="88">
        <f t="shared" si="96"/>
        <v>161.68126984126985</v>
      </c>
      <c r="AN71" s="88">
        <f t="shared" si="96"/>
        <v>78.590950918891608</v>
      </c>
      <c r="AO71" s="88">
        <f t="shared" si="96"/>
        <v>99.213297196551508</v>
      </c>
      <c r="AP71" s="88">
        <f t="shared" si="96"/>
        <v>77.577578030288748</v>
      </c>
      <c r="AQ71" s="88">
        <f t="shared" si="96"/>
        <v>423.454611895234</v>
      </c>
      <c r="AR71" s="88">
        <f t="shared" si="96"/>
        <v>78.655956662585453</v>
      </c>
      <c r="AS71" s="88">
        <f t="shared" si="96"/>
        <v>103.16318262842327</v>
      </c>
      <c r="AT71" s="88">
        <f t="shared" si="96"/>
        <v>109.19078150695363</v>
      </c>
      <c r="AU71" s="88">
        <f t="shared" ref="AU71" si="97">1000*AU49/AU57</f>
        <v>110.89769847972973</v>
      </c>
      <c r="AV71" s="88">
        <f t="shared" si="96"/>
        <v>67.893436465088158</v>
      </c>
      <c r="AW71" s="88">
        <f t="shared" si="96"/>
        <v>86.441533568301693</v>
      </c>
      <c r="AX71" s="88">
        <f t="shared" si="96"/>
        <v>90.001427009017675</v>
      </c>
      <c r="AY71" s="88">
        <f t="shared" si="96"/>
        <v>91.372518929113028</v>
      </c>
      <c r="AZ71" s="88">
        <f t="shared" si="96"/>
        <v>128.47258277339722</v>
      </c>
      <c r="BA71" s="88">
        <f t="shared" si="96"/>
        <v>148.89506192779768</v>
      </c>
      <c r="BB71" s="88">
        <f t="shared" si="96"/>
        <v>140.40963967267979</v>
      </c>
      <c r="BC71" s="88">
        <f t="shared" si="96"/>
        <v>120.42211106986051</v>
      </c>
      <c r="BD71" s="88">
        <f t="shared" si="96"/>
        <v>139.22727373942695</v>
      </c>
      <c r="BE71" s="88">
        <f t="shared" si="96"/>
        <v>128.93866372068402</v>
      </c>
      <c r="BF71" s="88">
        <f t="shared" si="96"/>
        <v>154.9087800721075</v>
      </c>
      <c r="BG71" s="88">
        <f t="shared" si="96"/>
        <v>155.22768938510856</v>
      </c>
      <c r="BH71" s="88">
        <f t="shared" si="96"/>
        <v>321.63720915956139</v>
      </c>
      <c r="BI71" s="88">
        <f t="shared" si="96"/>
        <v>175.52613450121254</v>
      </c>
      <c r="BJ71" s="88">
        <f t="shared" si="96"/>
        <v>175.38873032340535</v>
      </c>
      <c r="BK71" s="88">
        <f t="shared" si="96"/>
        <v>173.76459225665573</v>
      </c>
      <c r="BL71" s="88">
        <f t="shared" si="96"/>
        <v>469.26308571274524</v>
      </c>
      <c r="BM71" s="88">
        <f t="shared" si="96"/>
        <v>667.74828841120757</v>
      </c>
      <c r="BN71" s="88">
        <f t="shared" si="96"/>
        <v>281.45716940249758</v>
      </c>
      <c r="BO71" s="88">
        <f t="shared" si="96"/>
        <v>198.92862670838983</v>
      </c>
      <c r="BP71" s="88">
        <f t="shared" si="96"/>
        <v>218.66465032948159</v>
      </c>
      <c r="BQ71" s="88">
        <f t="shared" si="96"/>
        <v>298.64055324872368</v>
      </c>
      <c r="BR71" s="88">
        <f t="shared" si="96"/>
        <v>218.43256662858289</v>
      </c>
      <c r="BS71" s="88">
        <f t="shared" si="96"/>
        <v>152.26739362843423</v>
      </c>
      <c r="BT71" s="88">
        <f t="shared" si="96"/>
        <v>221.8157935549855</v>
      </c>
      <c r="BU71" s="88">
        <f t="shared" si="96"/>
        <v>155.19990563070149</v>
      </c>
      <c r="BV71" s="20"/>
    </row>
    <row r="72" spans="1:74" x14ac:dyDescent="0.35">
      <c r="A72" s="4" t="s">
        <v>86</v>
      </c>
      <c r="B72" s="20"/>
      <c r="C72" s="20"/>
      <c r="D72" s="20"/>
      <c r="E72" s="20"/>
      <c r="F72" s="20"/>
      <c r="G72" s="20"/>
      <c r="H72" s="20"/>
      <c r="I72" s="20">
        <f>100*(I50-I52)/I50</f>
        <v>48.387096774193552</v>
      </c>
      <c r="J72" s="20">
        <f>100*(J50-J52)/J50</f>
        <v>22.5</v>
      </c>
      <c r="K72" s="20">
        <f>100*(K50-K52)/K50</f>
        <v>20</v>
      </c>
      <c r="L72" s="20">
        <f>100*(L50-L52)/L50</f>
        <v>21.428571428571427</v>
      </c>
      <c r="M72" s="20"/>
      <c r="N72" s="20"/>
      <c r="O72" s="20"/>
      <c r="P72" s="20">
        <f>100*(P50-P52)/P50</f>
        <v>100</v>
      </c>
      <c r="Q72" s="20"/>
      <c r="R72" s="20"/>
      <c r="S72" s="20"/>
      <c r="T72" s="20"/>
      <c r="U72" s="20"/>
      <c r="V72" s="20"/>
      <c r="W72" s="20">
        <f>100*(W50-W52)/W50</f>
        <v>19.23076923076923</v>
      </c>
      <c r="X72" s="20"/>
      <c r="Y72" s="20"/>
      <c r="Z72" s="20"/>
      <c r="AA72" s="20">
        <f t="shared" ref="AA72:AH72" si="98">100*(AA50-AA52)/AA50</f>
        <v>13.888888888888889</v>
      </c>
      <c r="AB72" s="20"/>
      <c r="AC72" s="20">
        <f t="shared" si="98"/>
        <v>43.96551724137931</v>
      </c>
      <c r="AD72" s="20">
        <f t="shared" ref="AD72" si="99">100*(AD50-AD52)/AD50</f>
        <v>15.384615384615385</v>
      </c>
      <c r="AE72" s="20">
        <f t="shared" si="98"/>
        <v>34.375</v>
      </c>
      <c r="AF72" s="20">
        <f t="shared" si="98"/>
        <v>13.333333333333334</v>
      </c>
      <c r="AG72" s="20">
        <f t="shared" si="98"/>
        <v>46.666666666666664</v>
      </c>
      <c r="AH72" s="20">
        <f t="shared" si="98"/>
        <v>12</v>
      </c>
      <c r="AI72" s="20"/>
      <c r="AJ72" s="20"/>
      <c r="AK72" s="20">
        <f>100*(AK50-AK52)/AK50</f>
        <v>38.333333333333336</v>
      </c>
      <c r="AL72" s="20"/>
      <c r="AM72" s="20"/>
      <c r="AN72" s="20"/>
      <c r="AO72" s="20">
        <f>100*(AO50-AO52)/AO50</f>
        <v>12.5</v>
      </c>
      <c r="AP72" s="20">
        <f>100*(AP50-AP52)/AP50</f>
        <v>41.666666666666664</v>
      </c>
      <c r="AQ72" s="20">
        <f>100*(AQ50-AQ52)/AQ50</f>
        <v>8.3333333333333339</v>
      </c>
      <c r="AR72" s="20">
        <f>100*(AR50-AR52)/AR50</f>
        <v>100</v>
      </c>
      <c r="AS72" s="20"/>
      <c r="AT72" s="20">
        <f t="shared" ref="AT72:BB72" si="100">100*(AT50-AT52)/AT50</f>
        <v>29.411764705882351</v>
      </c>
      <c r="AU72" s="20"/>
      <c r="AV72" s="20">
        <f t="shared" si="100"/>
        <v>34.42622950819672</v>
      </c>
      <c r="AW72" s="20">
        <f t="shared" si="100"/>
        <v>26.666666666666668</v>
      </c>
      <c r="AX72" s="20">
        <f t="shared" si="100"/>
        <v>27.777777777777779</v>
      </c>
      <c r="AY72" s="20">
        <f t="shared" si="100"/>
        <v>15.068493150684931</v>
      </c>
      <c r="AZ72" s="20">
        <f t="shared" si="100"/>
        <v>23.076923076923077</v>
      </c>
      <c r="BA72" s="20">
        <f t="shared" si="100"/>
        <v>18.454935622317596</v>
      </c>
      <c r="BB72" s="20">
        <f t="shared" si="100"/>
        <v>100</v>
      </c>
      <c r="BC72" s="20"/>
      <c r="BD72" s="20"/>
      <c r="BE72" s="20" t="e">
        <f>100*(BE50-BE52)/BE50</f>
        <v>#VALUE!</v>
      </c>
      <c r="BF72" s="20"/>
      <c r="BG72" s="20"/>
      <c r="BH72" s="20">
        <f>100*(BH50-BH52)/BH50</f>
        <v>100</v>
      </c>
      <c r="BI72" s="20">
        <f>100*(BI50-BI52)/BI50</f>
        <v>100</v>
      </c>
      <c r="BJ72" s="20">
        <f>100*(BJ50-BJ52)/BJ50</f>
        <v>18.032786885245901</v>
      </c>
      <c r="BK72" s="20">
        <f>100*(BK50-BK52)/BK50</f>
        <v>18.181818181818183</v>
      </c>
      <c r="BL72" s="20">
        <f>100*(BL50-BL52)/BL50</f>
        <v>27.272727272727273</v>
      </c>
      <c r="BM72" s="20"/>
      <c r="BN72" s="20">
        <f>100*(BN50-BN52)/BN50</f>
        <v>36</v>
      </c>
      <c r="BO72" s="20">
        <f>100*(BO50-BO52)/BO50</f>
        <v>17.96875</v>
      </c>
      <c r="BP72" s="20">
        <f>100*(BP50-BP52)/BP50</f>
        <v>17.142857142857142</v>
      </c>
      <c r="BQ72" s="20">
        <f>100*(BQ50-BQ52)/BQ50</f>
        <v>10.526315789473685</v>
      </c>
      <c r="BR72" s="20"/>
      <c r="BS72" s="20">
        <f>100*(BS50-BS52)/BS50</f>
        <v>5.882352941176471</v>
      </c>
      <c r="BT72" s="20"/>
      <c r="BU72" s="20"/>
      <c r="BV72" s="20"/>
    </row>
    <row r="73" spans="1:74" x14ac:dyDescent="0.35">
      <c r="A73" s="78" t="s">
        <v>87</v>
      </c>
      <c r="B73" s="84">
        <f t="shared" ref="B73:AK73" si="101">B19*B50/30000</f>
        <v>7.14</v>
      </c>
      <c r="C73" s="84">
        <f t="shared" si="101"/>
        <v>6</v>
      </c>
      <c r="D73" s="84">
        <f t="shared" si="101"/>
        <v>6.4866666666666664</v>
      </c>
      <c r="E73" s="84">
        <f t="shared" si="101"/>
        <v>5.8666666666666663</v>
      </c>
      <c r="F73" s="84">
        <f t="shared" si="101"/>
        <v>6.3</v>
      </c>
      <c r="G73" s="84">
        <f t="shared" si="101"/>
        <v>10.666666666666666</v>
      </c>
      <c r="H73" s="84">
        <f t="shared" si="101"/>
        <v>9.3333333333333339</v>
      </c>
      <c r="I73" s="84">
        <f t="shared" si="101"/>
        <v>17.05</v>
      </c>
      <c r="J73" s="84">
        <f t="shared" si="101"/>
        <v>15.6</v>
      </c>
      <c r="K73" s="84">
        <f t="shared" si="101"/>
        <v>15.6</v>
      </c>
      <c r="L73" s="84">
        <f t="shared" si="101"/>
        <v>14.933333333333334</v>
      </c>
      <c r="M73" s="84">
        <f t="shared" si="101"/>
        <v>9.1666666666666661</v>
      </c>
      <c r="N73" s="84">
        <f t="shared" si="101"/>
        <v>15.68</v>
      </c>
      <c r="O73" s="84">
        <f t="shared" si="101"/>
        <v>14</v>
      </c>
      <c r="P73" s="84">
        <f t="shared" si="101"/>
        <v>16.08672</v>
      </c>
      <c r="Q73" s="84">
        <f t="shared" si="101"/>
        <v>16.8</v>
      </c>
      <c r="R73" s="84">
        <f t="shared" si="101"/>
        <v>13.333333333333334</v>
      </c>
      <c r="S73" s="84">
        <f t="shared" si="101"/>
        <v>19.350000000000001</v>
      </c>
      <c r="T73" s="84">
        <f t="shared" si="101"/>
        <v>17.233333333333334</v>
      </c>
      <c r="U73" s="84">
        <f t="shared" si="101"/>
        <v>14</v>
      </c>
      <c r="V73" s="84">
        <f t="shared" si="101"/>
        <v>16.8</v>
      </c>
      <c r="W73" s="84">
        <f t="shared" si="101"/>
        <v>15.383333333333333</v>
      </c>
      <c r="X73" s="84">
        <f t="shared" ref="X73" si="102">X19*X50/30000</f>
        <v>22.225000000000001</v>
      </c>
      <c r="Y73" s="84">
        <f t="shared" si="101"/>
        <v>19.527000000000001</v>
      </c>
      <c r="Z73" s="84">
        <f t="shared" si="101"/>
        <v>20.266666666666666</v>
      </c>
      <c r="AA73" s="84">
        <f t="shared" si="101"/>
        <v>17.52</v>
      </c>
      <c r="AB73" s="84">
        <f t="shared" ref="AB73" si="103">AB19*AB50/30000</f>
        <v>23.8125</v>
      </c>
      <c r="AC73" s="84">
        <f t="shared" si="101"/>
        <v>17.013333333333332</v>
      </c>
      <c r="AD73" s="84">
        <f t="shared" ref="AD73" si="104">AD19*AD50/30000</f>
        <v>23.131116666666667</v>
      </c>
      <c r="AE73" s="84">
        <f t="shared" si="101"/>
        <v>21.333333333333332</v>
      </c>
      <c r="AF73" s="84">
        <f t="shared" si="101"/>
        <v>20.042249999999999</v>
      </c>
      <c r="AG73" s="84">
        <f t="shared" si="101"/>
        <v>18.75</v>
      </c>
      <c r="AH73" s="84">
        <f t="shared" si="101"/>
        <v>17.75</v>
      </c>
      <c r="AI73" s="84">
        <f t="shared" si="101"/>
        <v>14</v>
      </c>
      <c r="AJ73" s="84">
        <f t="shared" ref="AJ73" si="105">AJ19*AJ50/30000</f>
        <v>18.2</v>
      </c>
      <c r="AK73" s="84">
        <f t="shared" si="101"/>
        <v>20</v>
      </c>
      <c r="AL73" s="84">
        <f t="shared" ref="AL73:BU73" si="106">AL19*AL50/30000</f>
        <v>17.233333333333334</v>
      </c>
      <c r="AM73" s="84">
        <f t="shared" si="106"/>
        <v>13.5625</v>
      </c>
      <c r="AN73" s="84">
        <f t="shared" si="106"/>
        <v>20.870333333333335</v>
      </c>
      <c r="AO73" s="84">
        <f t="shared" si="106"/>
        <v>19.2</v>
      </c>
      <c r="AP73" s="84">
        <f t="shared" si="106"/>
        <v>18</v>
      </c>
      <c r="AQ73" s="84">
        <f t="shared" si="106"/>
        <v>19.303999999999998</v>
      </c>
      <c r="AR73" s="84">
        <f t="shared" si="106"/>
        <v>19.2</v>
      </c>
      <c r="AS73" s="84">
        <f t="shared" si="106"/>
        <v>21</v>
      </c>
      <c r="AT73" s="84">
        <f t="shared" si="106"/>
        <v>21.230166666666666</v>
      </c>
      <c r="AU73" s="84">
        <f t="shared" ref="AU73" si="107">AU19*AU50/30000</f>
        <v>19.733333333333334</v>
      </c>
      <c r="AV73" s="84">
        <f t="shared" si="106"/>
        <v>16.139583333333334</v>
      </c>
      <c r="AW73" s="84">
        <f t="shared" si="106"/>
        <v>12.104687500000001</v>
      </c>
      <c r="AX73" s="84">
        <f t="shared" si="106"/>
        <v>17.495519999999999</v>
      </c>
      <c r="AY73" s="84">
        <f t="shared" si="106"/>
        <v>16.610541666666666</v>
      </c>
      <c r="AZ73" s="84">
        <f t="shared" si="106"/>
        <v>20.018374999999999</v>
      </c>
      <c r="BA73" s="84">
        <f t="shared" si="106"/>
        <v>19.727333333333334</v>
      </c>
      <c r="BB73" s="84">
        <f t="shared" si="106"/>
        <v>16.54307291666667</v>
      </c>
      <c r="BC73" s="84">
        <f t="shared" si="106"/>
        <v>20.266666666666666</v>
      </c>
      <c r="BD73" s="84">
        <f t="shared" si="106"/>
        <v>23.932833333333335</v>
      </c>
      <c r="BE73" s="84">
        <f t="shared" si="106"/>
        <v>21.121041666666667</v>
      </c>
      <c r="BF73" s="84">
        <f t="shared" si="106"/>
        <v>20.245833333333334</v>
      </c>
      <c r="BG73" s="84">
        <f t="shared" si="106"/>
        <v>21.01</v>
      </c>
      <c r="BH73" s="84">
        <f t="shared" si="106"/>
        <v>18.145759999999999</v>
      </c>
      <c r="BI73" s="84">
        <f t="shared" si="106"/>
        <v>21.114999999999998</v>
      </c>
      <c r="BJ73" s="84">
        <f t="shared" si="106"/>
        <v>20.333333333333332</v>
      </c>
      <c r="BK73" s="84">
        <f t="shared" si="106"/>
        <v>21.56</v>
      </c>
      <c r="BL73" s="84">
        <f t="shared" si="106"/>
        <v>15.693333333333332</v>
      </c>
      <c r="BM73" s="84">
        <f t="shared" si="106"/>
        <v>21.44</v>
      </c>
      <c r="BN73" s="84">
        <f t="shared" si="106"/>
        <v>22.666666666666668</v>
      </c>
      <c r="BO73" s="84">
        <f t="shared" si="106"/>
        <v>25.344000000000001</v>
      </c>
      <c r="BP73" s="84">
        <f t="shared" si="106"/>
        <v>24.453333333333333</v>
      </c>
      <c r="BQ73" s="84">
        <f t="shared" si="106"/>
        <v>18.366666666666667</v>
      </c>
      <c r="BR73" s="84">
        <f t="shared" si="106"/>
        <v>24.192</v>
      </c>
      <c r="BS73" s="84">
        <f t="shared" si="106"/>
        <v>16.756333333333334</v>
      </c>
      <c r="BT73" s="84">
        <f t="shared" si="106"/>
        <v>26.1</v>
      </c>
      <c r="BU73" s="84">
        <f t="shared" si="106"/>
        <v>24.2</v>
      </c>
      <c r="BV73" s="24"/>
    </row>
    <row r="74" spans="1:74" x14ac:dyDescent="0.35">
      <c r="A74" s="78" t="s">
        <v>88</v>
      </c>
      <c r="B74" s="84">
        <f t="shared" ref="B74:AK74" si="108">894.849*B71/B50</f>
        <v>4.6750161697413342</v>
      </c>
      <c r="C74" s="84">
        <f t="shared" si="108"/>
        <v>5.4755744942329878</v>
      </c>
      <c r="D74" s="84">
        <f t="shared" si="108"/>
        <v>5.6451906611570246</v>
      </c>
      <c r="E74" s="84">
        <f t="shared" si="108"/>
        <v>5.994094806186868</v>
      </c>
      <c r="F74" s="84">
        <f t="shared" si="108"/>
        <v>5.9459279729228678</v>
      </c>
      <c r="G74" s="84">
        <f t="shared" si="108"/>
        <v>7.5165948869583348</v>
      </c>
      <c r="H74" s="84">
        <f t="shared" si="108"/>
        <v>6.1513742617427924</v>
      </c>
      <c r="I74" s="84">
        <f t="shared" si="108"/>
        <v>6.6703444333760888</v>
      </c>
      <c r="J74" s="84">
        <f t="shared" si="108"/>
        <v>8.5216151664027198</v>
      </c>
      <c r="K74" s="84">
        <f t="shared" si="108"/>
        <v>9.1630270606480853</v>
      </c>
      <c r="L74" s="84">
        <f t="shared" si="108"/>
        <v>7.7712355705252065</v>
      </c>
      <c r="M74" s="84">
        <f t="shared" si="108"/>
        <v>7.2119292208030936</v>
      </c>
      <c r="N74" s="84">
        <f t="shared" si="108"/>
        <v>8.0126301081893061</v>
      </c>
      <c r="O74" s="84">
        <f t="shared" si="108"/>
        <v>9.6453548424126989</v>
      </c>
      <c r="P74" s="84">
        <f t="shared" si="108"/>
        <v>9.1805749678851143</v>
      </c>
      <c r="Q74" s="84">
        <f t="shared" si="108"/>
        <v>7.3570800157086502</v>
      </c>
      <c r="R74" s="84">
        <f t="shared" si="108"/>
        <v>6.1600213060121094</v>
      </c>
      <c r="S74" s="84">
        <f t="shared" si="108"/>
        <v>12.016638092706851</v>
      </c>
      <c r="T74" s="84">
        <f t="shared" si="108"/>
        <v>11.291398073640572</v>
      </c>
      <c r="U74" s="84">
        <f t="shared" si="108"/>
        <v>6.9798911164671305</v>
      </c>
      <c r="V74" s="84">
        <f t="shared" si="108"/>
        <v>12.056693553015874</v>
      </c>
      <c r="W74" s="84">
        <f t="shared" si="108"/>
        <v>14.437507248294082</v>
      </c>
      <c r="X74" s="84">
        <f t="shared" ref="X74" si="109">894.849*X71/X50</f>
        <v>15.222067597423591</v>
      </c>
      <c r="Y74" s="84">
        <f t="shared" si="108"/>
        <v>15.501673385307996</v>
      </c>
      <c r="Z74" s="84">
        <f t="shared" si="108"/>
        <v>13.917774488597267</v>
      </c>
      <c r="AA74" s="84">
        <f t="shared" si="108"/>
        <v>20.516349239860951</v>
      </c>
      <c r="AB74" s="84">
        <f t="shared" ref="AB74" si="110">894.849*AB71/AB50</f>
        <v>18.461415315896033</v>
      </c>
      <c r="AC74" s="84">
        <f t="shared" si="108"/>
        <v>18.535965702530728</v>
      </c>
      <c r="AD74" s="84">
        <f t="shared" ref="AD74" si="111">894.849*AD71/AD50</f>
        <v>23.662010767481551</v>
      </c>
      <c r="AE74" s="84">
        <f t="shared" si="108"/>
        <v>18.228733496130673</v>
      </c>
      <c r="AF74" s="84">
        <f t="shared" si="108"/>
        <v>21.043799046162206</v>
      </c>
      <c r="AG74" s="84">
        <f t="shared" si="108"/>
        <v>19.975586951742279</v>
      </c>
      <c r="AH74" s="84">
        <f t="shared" si="108"/>
        <v>22.171283060830564</v>
      </c>
      <c r="AI74" s="84">
        <f t="shared" si="108"/>
        <v>9.3412622017634082</v>
      </c>
      <c r="AJ74" s="84">
        <f>894.89*AJ71/AJ50</f>
        <v>21.18044316904605</v>
      </c>
      <c r="AK74" s="84">
        <f t="shared" si="108"/>
        <v>11.135586147729404</v>
      </c>
      <c r="AL74" s="84">
        <f t="shared" ref="AL74:BU74" si="112">894.849*AL71/AL50</f>
        <v>10.192097795185679</v>
      </c>
      <c r="AM74" s="84">
        <f t="shared" si="112"/>
        <v>18.668428727250383</v>
      </c>
      <c r="AN74" s="84">
        <f t="shared" si="112"/>
        <v>10.342210858649889</v>
      </c>
      <c r="AO74" s="84">
        <f t="shared" si="112"/>
        <v>11.097614972879615</v>
      </c>
      <c r="AP74" s="84">
        <f t="shared" si="112"/>
        <v>11.570036353804309</v>
      </c>
      <c r="AQ74" s="84">
        <f t="shared" si="112"/>
        <v>31.577327999986522</v>
      </c>
      <c r="AR74" s="84">
        <f t="shared" si="112"/>
        <v>11.73086736059299</v>
      </c>
      <c r="AS74" s="84">
        <f t="shared" si="112"/>
        <v>13.187924401694564</v>
      </c>
      <c r="AT74" s="84">
        <f t="shared" si="112"/>
        <v>11.495207251848935</v>
      </c>
      <c r="AU74" s="84">
        <f t="shared" ref="AU74" si="113">894.849*AU71/AU50</f>
        <v>12.404586823360958</v>
      </c>
      <c r="AV74" s="84">
        <f t="shared" si="112"/>
        <v>9.9597333979258487</v>
      </c>
      <c r="AW74" s="84">
        <f t="shared" si="112"/>
        <v>10.313615982941494</v>
      </c>
      <c r="AX74" s="84">
        <f t="shared" si="112"/>
        <v>11.185789855221175</v>
      </c>
      <c r="AY74" s="84">
        <f t="shared" si="112"/>
        <v>11.2006311220819</v>
      </c>
      <c r="AZ74" s="84">
        <f t="shared" si="112"/>
        <v>11.791134586891459</v>
      </c>
      <c r="BA74" s="84">
        <f t="shared" si="112"/>
        <v>11.436789465324278</v>
      </c>
      <c r="BB74" s="84">
        <f t="shared" si="112"/>
        <v>12.258090307459302</v>
      </c>
      <c r="BC74" s="84">
        <f t="shared" si="112"/>
        <v>11.34311638618459</v>
      </c>
      <c r="BD74" s="84">
        <f t="shared" si="112"/>
        <v>13.468906667940807</v>
      </c>
      <c r="BE74" s="84">
        <f t="shared" si="112"/>
        <v>13.186358204776043</v>
      </c>
      <c r="BF74" s="84">
        <f t="shared" si="112"/>
        <v>12.894880645464683</v>
      </c>
      <c r="BG74" s="84">
        <f t="shared" si="112"/>
        <v>12.627758419870457</v>
      </c>
      <c r="BH74" s="84">
        <f t="shared" si="112"/>
        <v>30.296498418865724</v>
      </c>
      <c r="BI74" s="84">
        <f t="shared" si="112"/>
        <v>12.769868774981752</v>
      </c>
      <c r="BJ74" s="84">
        <f t="shared" si="112"/>
        <v>12.864461470587619</v>
      </c>
      <c r="BK74" s="84">
        <f t="shared" si="112"/>
        <v>14.13573378329783</v>
      </c>
      <c r="BL74" s="84">
        <f t="shared" si="112"/>
        <v>38.17450936245131</v>
      </c>
      <c r="BM74" s="84">
        <f t="shared" si="112"/>
        <v>49.794490678040056</v>
      </c>
      <c r="BN74" s="84">
        <f t="shared" si="112"/>
        <v>20.148933326612447</v>
      </c>
      <c r="BO74" s="84">
        <f t="shared" si="112"/>
        <v>13.907115834482495</v>
      </c>
      <c r="BP74" s="84">
        <f t="shared" si="112"/>
        <v>13.97656026304902</v>
      </c>
      <c r="BQ74" s="84">
        <f t="shared" si="112"/>
        <v>28.130336887796545</v>
      </c>
      <c r="BR74" s="84">
        <f t="shared" si="112"/>
        <v>13.573900264932</v>
      </c>
      <c r="BS74" s="84">
        <f t="shared" si="112"/>
        <v>16.030155873060089</v>
      </c>
      <c r="BT74" s="84">
        <f t="shared" si="112"/>
        <v>13.689078692888636</v>
      </c>
      <c r="BU74" s="84">
        <f t="shared" si="112"/>
        <v>16.833997618633649</v>
      </c>
      <c r="BV74" s="18"/>
    </row>
    <row r="75" spans="1:74" x14ac:dyDescent="0.35">
      <c r="A75" s="4" t="s">
        <v>89</v>
      </c>
      <c r="B75" s="18"/>
      <c r="C75" s="21"/>
      <c r="D75" s="21"/>
      <c r="E75" s="21"/>
      <c r="F75" s="21"/>
      <c r="G75" s="21"/>
      <c r="H75" s="21"/>
      <c r="I75" s="21">
        <f>I19*I52/30000</f>
        <v>8.8000000000000007</v>
      </c>
      <c r="J75" s="21">
        <f>J19*J52/30000</f>
        <v>12.09</v>
      </c>
      <c r="K75" s="21">
        <f>K19*K52/30000</f>
        <v>12.48</v>
      </c>
      <c r="L75" s="21">
        <f>L19*L52/30000</f>
        <v>11.733333333333333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>
        <f>W19*W52/30000</f>
        <v>12.425000000000001</v>
      </c>
      <c r="X75" s="21"/>
      <c r="Y75" s="21"/>
      <c r="Z75" s="21"/>
      <c r="AA75" s="21">
        <f t="shared" ref="AA75:AI75" si="114">AA19*AA52/30000</f>
        <v>15.086666666666666</v>
      </c>
      <c r="AB75" s="21"/>
      <c r="AC75" s="21">
        <f t="shared" si="114"/>
        <v>9.5333333333333332</v>
      </c>
      <c r="AD75" s="21">
        <f t="shared" ref="AD75" si="115">AD19*AD52/30000</f>
        <v>19.572483333333334</v>
      </c>
      <c r="AE75" s="21">
        <f t="shared" si="114"/>
        <v>14</v>
      </c>
      <c r="AF75" s="21">
        <f t="shared" si="114"/>
        <v>17.369949999999999</v>
      </c>
      <c r="AG75" s="21">
        <f t="shared" si="114"/>
        <v>10</v>
      </c>
      <c r="AH75" s="21">
        <f t="shared" si="114"/>
        <v>15.62</v>
      </c>
      <c r="AI75" s="21">
        <f t="shared" si="114"/>
        <v>11.75</v>
      </c>
      <c r="AJ75" s="21"/>
      <c r="AK75" s="18">
        <f>AK19*AK52/30000</f>
        <v>12.333333333333334</v>
      </c>
      <c r="AL75" s="21"/>
      <c r="AM75" s="21"/>
      <c r="AN75" s="21"/>
      <c r="AO75" s="21">
        <f>AO19*AO52/30000</f>
        <v>16.8</v>
      </c>
      <c r="AP75" s="18">
        <f>AP19*AP52/30000</f>
        <v>10.5</v>
      </c>
      <c r="AQ75" s="21">
        <f>AQ19*AQ52/30000</f>
        <v>17.695333333333334</v>
      </c>
      <c r="AR75" s="21"/>
      <c r="AS75" s="21"/>
      <c r="AT75" s="21">
        <f t="shared" ref="AT75:BA75" si="116">AT19*AT52/30000</f>
        <v>14.986000000000002</v>
      </c>
      <c r="AU75" s="21"/>
      <c r="AV75" s="21">
        <f t="shared" si="116"/>
        <v>10.583333333333334</v>
      </c>
      <c r="AW75" s="21">
        <f t="shared" si="116"/>
        <v>8.8767708333333335</v>
      </c>
      <c r="AX75" s="21">
        <f t="shared" si="116"/>
        <v>12.635653333333332</v>
      </c>
      <c r="AY75" s="21">
        <f t="shared" si="116"/>
        <v>14.107583333333332</v>
      </c>
      <c r="AZ75" s="21">
        <f t="shared" si="116"/>
        <v>15.39875</v>
      </c>
      <c r="BA75" s="21">
        <f t="shared" si="116"/>
        <v>16.086666666666666</v>
      </c>
      <c r="BB75" s="21"/>
      <c r="BC75" s="21"/>
      <c r="BD75" s="21"/>
      <c r="BE75" s="21" t="e">
        <f>BE19*BE52/30000</f>
        <v>#VALUE!</v>
      </c>
      <c r="BF75" s="21"/>
      <c r="BG75" s="21"/>
      <c r="BH75" s="21"/>
      <c r="BI75" s="21"/>
      <c r="BJ75" s="21">
        <f>BJ19*BJ52/30000</f>
        <v>16.666666666666668</v>
      </c>
      <c r="BK75" s="21">
        <f>BK19*BK52/30000</f>
        <v>17.64</v>
      </c>
      <c r="BL75" s="21">
        <f>BL19*BL52/30000</f>
        <v>11.413333333333334</v>
      </c>
      <c r="BN75" s="21">
        <f>BN19*BN52/30000</f>
        <v>14.506666666666666</v>
      </c>
      <c r="BO75" s="21">
        <f>BO19*BO52/30000</f>
        <v>20.79</v>
      </c>
      <c r="BP75" s="21">
        <f>BP19*BP52/30000</f>
        <v>20.261333333333333</v>
      </c>
      <c r="BQ75" s="21">
        <f>BQ19*BQ52/30000</f>
        <v>16.433333333333334</v>
      </c>
      <c r="BR75" s="21"/>
      <c r="BS75" s="21">
        <f>BS19*BS52/30000</f>
        <v>15.770666666666667</v>
      </c>
      <c r="BT75" s="21"/>
      <c r="BU75" s="21"/>
      <c r="BV75" s="18"/>
    </row>
    <row r="76" spans="1:74" ht="15" thickBot="1" x14ac:dyDescent="0.4">
      <c r="A76" s="8" t="s">
        <v>90</v>
      </c>
      <c r="B76" s="25"/>
      <c r="C76" s="25"/>
      <c r="D76" s="25"/>
      <c r="E76" s="25"/>
      <c r="F76" s="25"/>
      <c r="G76" s="25"/>
      <c r="H76" s="25"/>
      <c r="I76" s="25">
        <f>170.387*I51/I57</f>
        <v>8.0949934388000688</v>
      </c>
      <c r="J76" s="25">
        <f t="shared" ref="J76:L76" si="117">170.387*J51/J57</f>
        <v>9.0306692421480861</v>
      </c>
      <c r="K76" s="25">
        <f t="shared" si="117"/>
        <v>9.2382908881711963</v>
      </c>
      <c r="L76" s="25">
        <f t="shared" si="117"/>
        <v>8.6853529478893172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>
        <f>170.387*W51/W57</f>
        <v>15.204045272405954</v>
      </c>
      <c r="X76" s="25"/>
      <c r="Y76" s="25">
        <f t="shared" ref="Y76:BS76" si="118">170.387*Y51/Y57</f>
        <v>18.412207068926691</v>
      </c>
      <c r="Z76" s="25"/>
      <c r="AA76" s="25">
        <f t="shared" si="118"/>
        <v>21.883969724421004</v>
      </c>
      <c r="AB76" s="25"/>
      <c r="AC76" s="25">
        <f t="shared" si="118"/>
        <v>22.212094791717369</v>
      </c>
      <c r="AD76" s="25">
        <f t="shared" ref="AD76" si="119">170.387*AD51/AD57</f>
        <v>24.806487501414075</v>
      </c>
      <c r="AE76" s="25">
        <f t="shared" si="118"/>
        <v>20.505060858223064</v>
      </c>
      <c r="AF76" s="25">
        <f t="shared" si="118"/>
        <v>22.825688893390211</v>
      </c>
      <c r="AG76" s="25">
        <f t="shared" si="118"/>
        <v>23.106412957633136</v>
      </c>
      <c r="AH76" s="25">
        <f t="shared" si="118"/>
        <v>23.8248956845949</v>
      </c>
      <c r="AI76" s="25">
        <f t="shared" si="118"/>
        <v>9.9129364231821171</v>
      </c>
      <c r="AJ76" s="25"/>
      <c r="AK76" s="25">
        <f t="shared" si="118"/>
        <v>12.721872295458811</v>
      </c>
      <c r="AL76" s="25"/>
      <c r="AM76" s="25"/>
      <c r="AN76" s="25"/>
      <c r="AO76" s="25">
        <f t="shared" si="118"/>
        <v>11.326977670886317</v>
      </c>
      <c r="AP76" s="25">
        <f t="shared" si="118"/>
        <v>13.354481002154508</v>
      </c>
      <c r="AQ76" s="25">
        <f t="shared" si="118"/>
        <v>32.067182647552549</v>
      </c>
      <c r="AR76" s="25"/>
      <c r="AS76" s="25"/>
      <c r="AT76" s="25">
        <f t="shared" si="118"/>
        <v>14.363914833129831</v>
      </c>
      <c r="AU76" s="25"/>
      <c r="AV76" s="25">
        <f t="shared" si="118"/>
        <v>11.134352998015341</v>
      </c>
      <c r="AW76" s="25">
        <f t="shared" si="118"/>
        <v>11.503744290985104</v>
      </c>
      <c r="AX76" s="25">
        <f t="shared" si="118"/>
        <v>12.194645930829424</v>
      </c>
      <c r="AY76" s="25">
        <f t="shared" si="118"/>
        <v>12.454951506219825</v>
      </c>
      <c r="AZ76" s="25">
        <f t="shared" si="118"/>
        <v>12.569681719799188</v>
      </c>
      <c r="BA76" s="25">
        <f t="shared" si="118"/>
        <v>12.207074919107692</v>
      </c>
      <c r="BB76" s="25">
        <f t="shared" si="118"/>
        <v>13.448692939538072</v>
      </c>
      <c r="BC76" s="25"/>
      <c r="BD76" s="25"/>
      <c r="BE76" s="25">
        <f t="shared" si="118"/>
        <v>13.980573151603028</v>
      </c>
      <c r="BF76" s="25"/>
      <c r="BG76" s="25"/>
      <c r="BH76" s="25">
        <f t="shared" si="118"/>
        <v>32.236940680629523</v>
      </c>
      <c r="BI76" s="25"/>
      <c r="BJ76" s="25">
        <f t="shared" si="118"/>
        <v>13.604316843569071</v>
      </c>
      <c r="BK76" s="25">
        <f t="shared" si="118"/>
        <v>15.942353312757202</v>
      </c>
      <c r="BL76" s="25">
        <f t="shared" si="118"/>
        <v>40.435058003442123</v>
      </c>
      <c r="BM76" s="25"/>
      <c r="BN76" s="25">
        <f t="shared" si="118"/>
        <v>23.173679705065783</v>
      </c>
      <c r="BO76" s="25">
        <f t="shared" si="118"/>
        <v>15.096844963905674</v>
      </c>
      <c r="BP76" s="25">
        <f t="shared" si="118"/>
        <v>14.854342747170277</v>
      </c>
      <c r="BQ76" s="25">
        <f t="shared" si="118"/>
        <v>28.821280672760125</v>
      </c>
      <c r="BR76" s="25"/>
      <c r="BS76" s="25">
        <f t="shared" si="118"/>
        <v>16.217380874630443</v>
      </c>
      <c r="BT76" s="25"/>
      <c r="BU76" s="25"/>
      <c r="BV76" s="18"/>
    </row>
    <row r="77" spans="1:74" ht="15" thickBot="1" x14ac:dyDescent="0.4">
      <c r="A77" s="8" t="s">
        <v>91</v>
      </c>
      <c r="B77" s="26">
        <f t="shared" ref="B77:AK77" si="120">0.6299/(1-1/B17^0.4)</f>
        <v>1.4798514808409802</v>
      </c>
      <c r="C77" s="26">
        <f t="shared" si="120"/>
        <v>1.4798514808409802</v>
      </c>
      <c r="D77" s="26">
        <f t="shared" si="120"/>
        <v>1.4798514808409802</v>
      </c>
      <c r="E77" s="26">
        <f t="shared" si="120"/>
        <v>1.4798514808409802</v>
      </c>
      <c r="F77" s="26">
        <f t="shared" si="120"/>
        <v>1.4798514808409802</v>
      </c>
      <c r="G77" s="26">
        <f t="shared" si="120"/>
        <v>1.3933290684752306</v>
      </c>
      <c r="H77" s="26">
        <f t="shared" si="120"/>
        <v>1.3933290684752306</v>
      </c>
      <c r="I77" s="26">
        <f t="shared" si="120"/>
        <v>1.3402148077956653</v>
      </c>
      <c r="J77" s="26">
        <f t="shared" si="120"/>
        <v>1.3200056510734235</v>
      </c>
      <c r="K77" s="26">
        <f t="shared" si="120"/>
        <v>1.2838875586994223</v>
      </c>
      <c r="L77" s="26">
        <f t="shared" si="120"/>
        <v>1.2970784113126586</v>
      </c>
      <c r="M77" s="26">
        <f t="shared" si="120"/>
        <v>1.2742131855185628</v>
      </c>
      <c r="N77" s="26">
        <f t="shared" si="120"/>
        <v>1.2838875586994223</v>
      </c>
      <c r="O77" s="26">
        <f t="shared" si="120"/>
        <v>1.2649213064447533</v>
      </c>
      <c r="P77" s="26">
        <f t="shared" si="120"/>
        <v>1.2311374986828021</v>
      </c>
      <c r="Q77" s="26">
        <f t="shared" si="120"/>
        <v>1.2160134895774757</v>
      </c>
      <c r="R77" s="26">
        <f t="shared" si="120"/>
        <v>1.251649920010478</v>
      </c>
      <c r="S77" s="26">
        <f t="shared" si="120"/>
        <v>1.3933290684752306</v>
      </c>
      <c r="T77" s="26">
        <f t="shared" si="120"/>
        <v>1.2311374986828021</v>
      </c>
      <c r="U77" s="26">
        <f t="shared" si="120"/>
        <v>1.2311374986828021</v>
      </c>
      <c r="V77" s="26">
        <f t="shared" si="120"/>
        <v>1.1646623435168799</v>
      </c>
      <c r="W77" s="26">
        <f t="shared" si="120"/>
        <v>1.2088375584468745</v>
      </c>
      <c r="X77" s="26">
        <f t="shared" ref="X77" si="121">0.6299/(1-1/X17^0.4)</f>
        <v>1.2311374986828021</v>
      </c>
      <c r="Y77" s="26">
        <f t="shared" si="120"/>
        <v>1.1646623435168799</v>
      </c>
      <c r="Z77" s="26">
        <f t="shared" si="120"/>
        <v>1.1383564634257286</v>
      </c>
      <c r="AA77" s="26">
        <f t="shared" si="120"/>
        <v>1.2019007961198036</v>
      </c>
      <c r="AB77" s="26">
        <f t="shared" ref="AB77" si="122">0.6299/(1-1/AB17^0.4)</f>
        <v>1.1383564634257286</v>
      </c>
      <c r="AC77" s="26">
        <f t="shared" si="120"/>
        <v>1.071526597335879</v>
      </c>
      <c r="AD77" s="26">
        <f t="shared" ref="AD77" si="123">0.6299/(1-1/AD17^0.4)</f>
        <v>1.1383564634257286</v>
      </c>
      <c r="AE77" s="26">
        <f t="shared" si="120"/>
        <v>1.1951907540149576</v>
      </c>
      <c r="AF77" s="26">
        <f t="shared" si="120"/>
        <v>1.1383564634257286</v>
      </c>
      <c r="AG77" s="26">
        <f t="shared" si="120"/>
        <v>1.0465318229148077</v>
      </c>
      <c r="AH77" s="26">
        <f t="shared" si="120"/>
        <v>1.2088375584468745</v>
      </c>
      <c r="AI77" s="26">
        <f t="shared" si="120"/>
        <v>1.0493276206897544</v>
      </c>
      <c r="AJ77" s="26">
        <f t="shared" ref="AJ77" si="124">0.6299/(1-1/AJ17^0.4)</f>
        <v>1.2742131855185628</v>
      </c>
      <c r="AK77" s="26">
        <f t="shared" si="120"/>
        <v>0.96606813315200468</v>
      </c>
      <c r="AL77" s="26">
        <f t="shared" ref="AL77:BU77" si="125">0.6299/(1-1/AL17^0.4)</f>
        <v>1.1154107116796057</v>
      </c>
      <c r="AM77" s="26">
        <f t="shared" si="125"/>
        <v>1.1646623435168799</v>
      </c>
      <c r="AN77" s="26">
        <f t="shared" si="125"/>
        <v>0.95223519258604084</v>
      </c>
      <c r="AO77" s="26">
        <f t="shared" si="125"/>
        <v>1.0000113868373159</v>
      </c>
      <c r="AP77" s="26">
        <f t="shared" si="125"/>
        <v>1.0673248329683727</v>
      </c>
      <c r="AQ77" s="26">
        <f t="shared" si="125"/>
        <v>1.1383564634257286</v>
      </c>
      <c r="AR77" s="26">
        <f t="shared" si="125"/>
        <v>1.0212641094146433</v>
      </c>
      <c r="AS77" s="26">
        <f t="shared" si="125"/>
        <v>0.99058455685678215</v>
      </c>
      <c r="AT77" s="26">
        <f t="shared" si="125"/>
        <v>1.0358668920012239</v>
      </c>
      <c r="AU77" s="26">
        <f t="shared" ref="AU77" si="126">0.6299/(1-1/AU17^0.4)</f>
        <v>1.0410988604110185</v>
      </c>
      <c r="AV77" s="26">
        <f t="shared" si="125"/>
        <v>1.0465318229148077</v>
      </c>
      <c r="AW77" s="26">
        <f t="shared" si="125"/>
        <v>1.0333225762020988</v>
      </c>
      <c r="AX77" s="26">
        <f t="shared" si="125"/>
        <v>0.99058455685678215</v>
      </c>
      <c r="AY77" s="26">
        <f t="shared" si="125"/>
        <v>1.0000113868373159</v>
      </c>
      <c r="AZ77" s="26">
        <f t="shared" si="125"/>
        <v>0.99058455685678215</v>
      </c>
      <c r="BA77" s="26">
        <f t="shared" si="125"/>
        <v>1.0000113868373159</v>
      </c>
      <c r="BB77" s="26">
        <f t="shared" si="125"/>
        <v>0.99058455685678215</v>
      </c>
      <c r="BC77" s="26">
        <f t="shared" si="125"/>
        <v>1.0212641094146433</v>
      </c>
      <c r="BD77" s="26">
        <f t="shared" si="125"/>
        <v>1.0000113868373159</v>
      </c>
      <c r="BE77" s="26">
        <f t="shared" si="125"/>
        <v>1.0000113868373159</v>
      </c>
      <c r="BF77" s="26">
        <f t="shared" si="125"/>
        <v>1.0102026719767923</v>
      </c>
      <c r="BG77" s="26">
        <f t="shared" si="125"/>
        <v>1.0212641094146433</v>
      </c>
      <c r="BH77" s="26">
        <f t="shared" si="125"/>
        <v>1.1433250004895985</v>
      </c>
      <c r="BI77" s="26">
        <f t="shared" si="125"/>
        <v>1.0000113868373159</v>
      </c>
      <c r="BJ77" s="26">
        <f t="shared" si="125"/>
        <v>1.0102026719767923</v>
      </c>
      <c r="BK77" s="26">
        <f t="shared" si="125"/>
        <v>0.99058455685678215</v>
      </c>
      <c r="BL77" s="26">
        <f t="shared" si="125"/>
        <v>1.1646623435168799</v>
      </c>
      <c r="BM77" s="26">
        <f t="shared" si="125"/>
        <v>1.1154107116796057</v>
      </c>
      <c r="BN77" s="26">
        <f t="shared" si="125"/>
        <v>1.014516251635895</v>
      </c>
      <c r="BO77" s="26">
        <f t="shared" si="125"/>
        <v>1.0000113868373159</v>
      </c>
      <c r="BP77" s="26">
        <f t="shared" si="125"/>
        <v>1.0000113868373159</v>
      </c>
      <c r="BQ77" s="26">
        <f t="shared" si="125"/>
        <v>1.0212641094146433</v>
      </c>
      <c r="BR77" s="26">
        <f t="shared" si="125"/>
        <v>1.0000113868373159</v>
      </c>
      <c r="BS77" s="26">
        <f t="shared" si="125"/>
        <v>1.0102026719767923</v>
      </c>
      <c r="BT77" s="26">
        <f t="shared" si="125"/>
        <v>0.98183336931227738</v>
      </c>
      <c r="BU77" s="26">
        <f t="shared" si="125"/>
        <v>0.98183336931227738</v>
      </c>
      <c r="BV77" s="17"/>
    </row>
    <row r="78" spans="1:74" x14ac:dyDescent="0.35">
      <c r="A78" s="4" t="s">
        <v>92</v>
      </c>
      <c r="B78" s="20">
        <f t="shared" ref="B78:AK78" si="127">B49*B77/B43</f>
        <v>133.18663327568822</v>
      </c>
      <c r="C78" s="20">
        <f t="shared" si="127"/>
        <v>147.98514808409803</v>
      </c>
      <c r="D78" s="20">
        <f t="shared" si="127"/>
        <v>155.38440548830292</v>
      </c>
      <c r="E78" s="20">
        <f t="shared" si="127"/>
        <v>177.58217770091761</v>
      </c>
      <c r="F78" s="20">
        <f t="shared" si="127"/>
        <v>149.46499956493901</v>
      </c>
      <c r="G78" s="20">
        <f t="shared" si="127"/>
        <v>264.73252301029385</v>
      </c>
      <c r="H78" s="20">
        <f t="shared" si="127"/>
        <v>139.33290684752308</v>
      </c>
      <c r="I78" s="20">
        <f t="shared" si="127"/>
        <v>138.84625408763091</v>
      </c>
      <c r="J78" s="20">
        <f t="shared" si="127"/>
        <v>122.76052554982839</v>
      </c>
      <c r="K78" s="20">
        <f t="shared" si="127"/>
        <v>128.38875586994223</v>
      </c>
      <c r="L78" s="20">
        <f t="shared" si="127"/>
        <v>140.08446842176713</v>
      </c>
      <c r="M78" s="20">
        <f t="shared" si="127"/>
        <v>38.226395565556885</v>
      </c>
      <c r="N78" s="20">
        <f t="shared" si="127"/>
        <v>143.79540657433529</v>
      </c>
      <c r="O78" s="20">
        <f t="shared" si="127"/>
        <v>101.19370451558027</v>
      </c>
      <c r="P78" s="20">
        <f t="shared" si="127"/>
        <v>120.6514748709146</v>
      </c>
      <c r="Q78" s="20">
        <f t="shared" si="127"/>
        <v>66.880741926761161</v>
      </c>
      <c r="R78" s="20">
        <f t="shared" si="127"/>
        <v>50.065996800419121</v>
      </c>
      <c r="S78" s="20">
        <f t="shared" si="127"/>
        <v>167.19948821702766</v>
      </c>
      <c r="T78" s="20">
        <f t="shared" si="127"/>
        <v>169.89697481822668</v>
      </c>
      <c r="U78" s="20">
        <f t="shared" si="127"/>
        <v>60.325737435457299</v>
      </c>
      <c r="V78" s="20">
        <f t="shared" si="127"/>
        <v>186.34597496270078</v>
      </c>
      <c r="W78" s="20">
        <f t="shared" si="127"/>
        <v>137.8074816629437</v>
      </c>
      <c r="X78" s="20">
        <f t="shared" ref="X78" si="128">X49*X77/X43</f>
        <v>217.91133726685598</v>
      </c>
      <c r="Y78" s="20">
        <f t="shared" si="127"/>
        <v>135.10083184795806</v>
      </c>
      <c r="Z78" s="20">
        <f t="shared" si="127"/>
        <v>210.59594573375981</v>
      </c>
      <c r="AA78" s="20">
        <f t="shared" si="127"/>
        <v>147.83379792273584</v>
      </c>
      <c r="AB78" s="20">
        <f t="shared" ref="AB78" si="129">AB49*AB77/AB43</f>
        <v>261.82198658791759</v>
      </c>
      <c r="AC78" s="20">
        <f t="shared" si="127"/>
        <v>717.92282021503888</v>
      </c>
      <c r="AD78" s="20">
        <f t="shared" ref="AD78" si="130">AD49*AD77/AD43</f>
        <v>387.04119756474773</v>
      </c>
      <c r="AE78" s="20">
        <f t="shared" si="127"/>
        <v>466.12439406583343</v>
      </c>
      <c r="AF78" s="20">
        <f t="shared" si="127"/>
        <v>298.24939341754089</v>
      </c>
      <c r="AG78" s="20">
        <f t="shared" si="127"/>
        <v>523.26591145740383</v>
      </c>
      <c r="AH78" s="20">
        <f t="shared" si="127"/>
        <v>244.18518680626863</v>
      </c>
      <c r="AI78" s="20">
        <f t="shared" si="127"/>
        <v>78.51219161946554</v>
      </c>
      <c r="AJ78" s="20">
        <f t="shared" ref="AJ78" si="131">AJ49*AJ77/AJ43</f>
        <v>314.73065682308498</v>
      </c>
      <c r="AK78" s="20">
        <f t="shared" si="127"/>
        <v>107.82010414642907</v>
      </c>
      <c r="AL78" s="20">
        <f t="shared" ref="AL78:BR78" si="132">AL49*AL77/AL43</f>
        <v>267.69857080310538</v>
      </c>
      <c r="AM78" s="20">
        <f t="shared" si="132"/>
        <v>281.84828713108493</v>
      </c>
      <c r="AN78" s="20">
        <f t="shared" si="132"/>
        <v>112.22771912621195</v>
      </c>
      <c r="AO78" s="20">
        <f t="shared" si="132"/>
        <v>175.89486000620644</v>
      </c>
      <c r="AP78" s="20">
        <f t="shared" si="132"/>
        <v>103.53050879793214</v>
      </c>
      <c r="AQ78" s="20">
        <f t="shared" si="132"/>
        <v>717.16457195820897</v>
      </c>
      <c r="AR78" s="20">
        <f t="shared" si="132"/>
        <v>141.33565799934794</v>
      </c>
      <c r="AS78" s="20">
        <f t="shared" si="132"/>
        <v>225.53487678435661</v>
      </c>
      <c r="AT78" s="20">
        <f t="shared" si="132"/>
        <v>251.56767377172579</v>
      </c>
      <c r="AU78" s="20">
        <f t="shared" ref="AU78" si="133">AU49*AU77/AU43</f>
        <v>171.78131196781806</v>
      </c>
      <c r="AV78" s="20">
        <f t="shared" si="132"/>
        <v>149.5045461306868</v>
      </c>
      <c r="AW78" s="20">
        <f t="shared" si="132"/>
        <v>98.165644739199379</v>
      </c>
      <c r="AX78" s="20">
        <f t="shared" si="132"/>
        <v>372.4597933781501</v>
      </c>
      <c r="AY78" s="20">
        <f t="shared" si="132"/>
        <v>100.0011386837316</v>
      </c>
      <c r="AZ78" s="20">
        <f t="shared" si="132"/>
        <v>126.79482327766812</v>
      </c>
      <c r="BA78" s="20">
        <f t="shared" si="132"/>
        <v>223.00253926472146</v>
      </c>
      <c r="BB78" s="20">
        <f t="shared" si="132"/>
        <v>138.68183795994949</v>
      </c>
      <c r="BC78" s="20">
        <f t="shared" si="132"/>
        <v>367.65507938927158</v>
      </c>
      <c r="BD78" s="20">
        <f t="shared" si="132"/>
        <v>275.00313138026189</v>
      </c>
      <c r="BE78" s="20">
        <f t="shared" si="132"/>
        <v>440.00501020841904</v>
      </c>
      <c r="BF78" s="20">
        <f t="shared" si="132"/>
        <v>468.73403979723162</v>
      </c>
      <c r="BG78" s="20">
        <f t="shared" si="132"/>
        <v>316.59187391853942</v>
      </c>
      <c r="BH78" s="20">
        <f t="shared" si="132"/>
        <v>971.8262504161587</v>
      </c>
      <c r="BI78" s="20">
        <f t="shared" si="132"/>
        <v>525.00597808959083</v>
      </c>
      <c r="BJ78" s="20">
        <f t="shared" si="132"/>
        <v>530.35640278781591</v>
      </c>
      <c r="BK78" s="20">
        <f t="shared" si="132"/>
        <v>515.10396956552677</v>
      </c>
      <c r="BL78" s="20">
        <f t="shared" si="132"/>
        <v>815.26364046181595</v>
      </c>
      <c r="BM78" s="20">
        <f t="shared" si="132"/>
        <v>1115.4107116796058</v>
      </c>
      <c r="BN78" s="20">
        <f t="shared" si="132"/>
        <v>755.81460746874177</v>
      </c>
      <c r="BO78" s="20">
        <f t="shared" si="132"/>
        <v>696.00792523877192</v>
      </c>
      <c r="BP78" s="20">
        <f t="shared" si="132"/>
        <v>765.00871093054673</v>
      </c>
      <c r="BQ78" s="20">
        <f t="shared" si="132"/>
        <v>933.72718575053091</v>
      </c>
      <c r="BR78" s="20">
        <f t="shared" si="132"/>
        <v>764.00869954370933</v>
      </c>
      <c r="BS78" s="20">
        <f t="shared" ref="BS78:BU78" si="134">BS49*BS77/BS43</f>
        <v>306.09140960896804</v>
      </c>
      <c r="BT78" s="20">
        <f t="shared" si="134"/>
        <v>652.91919059266445</v>
      </c>
      <c r="BU78" s="20">
        <f t="shared" si="134"/>
        <v>304.368344486806</v>
      </c>
      <c r="BV78" s="20"/>
    </row>
    <row r="79" spans="1:74" x14ac:dyDescent="0.35">
      <c r="A79" s="23" t="s">
        <v>93</v>
      </c>
      <c r="B79" s="24">
        <f t="shared" ref="B79:AK79" si="135">B74*B77/B43</f>
        <v>6.9183296017472404</v>
      </c>
      <c r="C79" s="24">
        <f t="shared" si="135"/>
        <v>8.103037023745788</v>
      </c>
      <c r="D79" s="24">
        <f t="shared" si="135"/>
        <v>8.3540437595428951</v>
      </c>
      <c r="E79" s="24">
        <f t="shared" si="135"/>
        <v>8.870370075236865</v>
      </c>
      <c r="F79" s="24">
        <f t="shared" si="135"/>
        <v>8.7990903157037135</v>
      </c>
      <c r="G79" s="24">
        <f t="shared" si="135"/>
        <v>10.473090151951338</v>
      </c>
      <c r="H79" s="24">
        <f t="shared" si="135"/>
        <v>8.570888569956594</v>
      </c>
      <c r="I79" s="24">
        <f t="shared" si="135"/>
        <v>8.9396943827080211</v>
      </c>
      <c r="J79" s="24">
        <f t="shared" si="135"/>
        <v>11.248580175924582</v>
      </c>
      <c r="K79" s="24">
        <f t="shared" si="135"/>
        <v>11.764296443192213</v>
      </c>
      <c r="L79" s="24">
        <f t="shared" si="135"/>
        <v>10.079901887753257</v>
      </c>
      <c r="M79" s="24">
        <f t="shared" si="135"/>
        <v>9.1895353061739158</v>
      </c>
      <c r="N79" s="24">
        <f t="shared" si="135"/>
        <v>10.287316108364656</v>
      </c>
      <c r="O79" s="24">
        <f t="shared" si="135"/>
        <v>12.200614848387898</v>
      </c>
      <c r="P79" s="24">
        <f t="shared" si="135"/>
        <v>11.302550102432026</v>
      </c>
      <c r="Q79" s="24">
        <f t="shared" si="135"/>
        <v>8.9463085430025853</v>
      </c>
      <c r="R79" s="24">
        <f t="shared" si="135"/>
        <v>7.7101901749328974</v>
      </c>
      <c r="S79" s="24">
        <f t="shared" si="135"/>
        <v>16.743131159915208</v>
      </c>
      <c r="T79" s="24">
        <f t="shared" si="135"/>
        <v>13.901263581013664</v>
      </c>
      <c r="U79" s="24">
        <f t="shared" si="135"/>
        <v>8.5932056902056537</v>
      </c>
      <c r="V79" s="24">
        <f t="shared" si="135"/>
        <v>14.041976968520325</v>
      </c>
      <c r="W79" s="24">
        <f t="shared" si="135"/>
        <v>17.45260101208687</v>
      </c>
      <c r="X79" s="24">
        <f t="shared" ref="X79" si="136">X74*X77/X43</f>
        <v>18.740458226672612</v>
      </c>
      <c r="Y79" s="24">
        <f t="shared" si="135"/>
        <v>18.054215253366056</v>
      </c>
      <c r="Z79" s="24">
        <f t="shared" si="135"/>
        <v>15.843388545596413</v>
      </c>
      <c r="AA79" s="24">
        <f t="shared" si="135"/>
        <v>24.658616484860804</v>
      </c>
      <c r="AB79" s="24">
        <f t="shared" ref="AB79" si="137">AB74*AB77/AB43</f>
        <v>21.01567144883699</v>
      </c>
      <c r="AC79" s="24">
        <f t="shared" si="135"/>
        <v>19.861780257567307</v>
      </c>
      <c r="AD79" s="24">
        <f t="shared" ref="AD79" si="138">AD74*AD77/AD43</f>
        <v>26.935802894811808</v>
      </c>
      <c r="AE79" s="24">
        <f t="shared" si="135"/>
        <v>21.786813731978132</v>
      </c>
      <c r="AF79" s="24">
        <f t="shared" si="135"/>
        <v>23.955344659230931</v>
      </c>
      <c r="AG79" s="24">
        <f t="shared" si="135"/>
        <v>20.905087426400094</v>
      </c>
      <c r="AH79" s="24">
        <f t="shared" si="135"/>
        <v>26.801479682888964</v>
      </c>
      <c r="AI79" s="24">
        <f t="shared" si="135"/>
        <v>8.7518253932281542</v>
      </c>
      <c r="AJ79" s="24">
        <f t="shared" ref="AJ79" si="139">AJ74*AJ77/AJ43</f>
        <v>26.988399961125051</v>
      </c>
      <c r="AK79" s="24">
        <f t="shared" si="135"/>
        <v>9.6051204654377393</v>
      </c>
      <c r="AL79" s="24">
        <f t="shared" ref="AL79:BU79" si="140">AL74*AL77/AL43</f>
        <v>11.368375055236198</v>
      </c>
      <c r="AM79" s="24">
        <f t="shared" si="140"/>
        <v>21.742415951257275</v>
      </c>
      <c r="AN79" s="24">
        <f t="shared" si="140"/>
        <v>8.793051025671355</v>
      </c>
      <c r="AO79" s="24">
        <f t="shared" si="140"/>
        <v>9.9086976246570586</v>
      </c>
      <c r="AP79" s="24">
        <f t="shared" si="140"/>
        <v>12.348987118762183</v>
      </c>
      <c r="AQ79" s="24">
        <f t="shared" si="140"/>
        <v>35.946255426498894</v>
      </c>
      <c r="AR79" s="24">
        <f t="shared" si="140"/>
        <v>10.696708756854738</v>
      </c>
      <c r="AS79" s="24">
        <f t="shared" si="140"/>
        <v>11.664066294029778</v>
      </c>
      <c r="AT79" s="24">
        <f t="shared" si="140"/>
        <v>10.631700543645255</v>
      </c>
      <c r="AU79" s="24">
        <f t="shared" ref="AU79" si="141">AU74*AU77/AU43</f>
        <v>12.914401205670631</v>
      </c>
      <c r="AV79" s="24">
        <f t="shared" si="140"/>
        <v>9.3064088827471689</v>
      </c>
      <c r="AW79" s="24">
        <f t="shared" si="140"/>
        <v>10.657292237452246</v>
      </c>
      <c r="AX79" s="24">
        <f t="shared" si="140"/>
        <v>11.080470686827358</v>
      </c>
      <c r="AY79" s="24">
        <f t="shared" si="140"/>
        <v>11.200758661846322</v>
      </c>
      <c r="AZ79" s="24">
        <f t="shared" si="140"/>
        <v>11.680115829594554</v>
      </c>
      <c r="BA79" s="24">
        <f t="shared" si="140"/>
        <v>11.436919694185336</v>
      </c>
      <c r="BB79" s="24">
        <f t="shared" si="140"/>
        <v>12.142674955124988</v>
      </c>
      <c r="BC79" s="24">
        <f t="shared" si="140"/>
        <v>11.584317654123453</v>
      </c>
      <c r="BD79" s="24">
        <f t="shared" si="140"/>
        <v>13.469060036189859</v>
      </c>
      <c r="BE79" s="24">
        <f t="shared" si="140"/>
        <v>13.186508355691711</v>
      </c>
      <c r="BF79" s="24">
        <f t="shared" si="140"/>
        <v>13.026442882870246</v>
      </c>
      <c r="BG79" s="24">
        <f t="shared" si="140"/>
        <v>12.896276456572265</v>
      </c>
      <c r="BH79" s="24">
        <f t="shared" si="140"/>
        <v>34.638744069582778</v>
      </c>
      <c r="BI79" s="24">
        <f t="shared" si="140"/>
        <v>12.77001418340004</v>
      </c>
      <c r="BJ79" s="24">
        <f t="shared" si="140"/>
        <v>12.995713351130107</v>
      </c>
      <c r="BK79" s="24">
        <f t="shared" si="140"/>
        <v>14.002639585573526</v>
      </c>
      <c r="BL79" s="24">
        <f t="shared" si="140"/>
        <v>44.460413536679617</v>
      </c>
      <c r="BM79" s="24">
        <f t="shared" si="140"/>
        <v>55.541308284916148</v>
      </c>
      <c r="BN79" s="24">
        <f t="shared" si="140"/>
        <v>20.441420312976422</v>
      </c>
      <c r="BO79" s="24">
        <f t="shared" si="140"/>
        <v>13.907274192548035</v>
      </c>
      <c r="BP79" s="24">
        <f t="shared" si="140"/>
        <v>13.976719411866972</v>
      </c>
      <c r="BQ79" s="24">
        <f t="shared" si="140"/>
        <v>25.650449508258415</v>
      </c>
      <c r="BR79" s="24">
        <f t="shared" si="140"/>
        <v>13.574054828726059</v>
      </c>
      <c r="BS79" s="24">
        <f t="shared" si="140"/>
        <v>16.193706295169772</v>
      </c>
      <c r="BT79" s="24">
        <f t="shared" si="140"/>
        <v>13.440394255819756</v>
      </c>
      <c r="BU79" s="24">
        <f t="shared" si="140"/>
        <v>16.52818060089793</v>
      </c>
      <c r="BV79" s="24"/>
    </row>
    <row r="80" spans="1:74" x14ac:dyDescent="0.35">
      <c r="A80" s="4" t="s">
        <v>94</v>
      </c>
      <c r="B80" s="18">
        <f t="shared" ref="B80:AK80" si="142">B79/B45</f>
        <v>6.9183296017472404</v>
      </c>
      <c r="C80" s="18">
        <f t="shared" si="142"/>
        <v>8.103037023745788</v>
      </c>
      <c r="D80" s="18">
        <f t="shared" si="142"/>
        <v>8.3540437595428951</v>
      </c>
      <c r="E80" s="18">
        <f t="shared" si="142"/>
        <v>8.870370075236865</v>
      </c>
      <c r="F80" s="18">
        <f t="shared" si="142"/>
        <v>8.7990903157037135</v>
      </c>
      <c r="G80" s="18">
        <f t="shared" si="142"/>
        <v>10.473090151951338</v>
      </c>
      <c r="H80" s="18">
        <f t="shared" si="142"/>
        <v>8.570888569956594</v>
      </c>
      <c r="I80" s="18">
        <f t="shared" si="142"/>
        <v>8.9396943827080211</v>
      </c>
      <c r="J80" s="18">
        <f t="shared" si="142"/>
        <v>11.248580175924582</v>
      </c>
      <c r="K80" s="18">
        <f t="shared" si="142"/>
        <v>11.764296443192213</v>
      </c>
      <c r="L80" s="18">
        <f t="shared" si="142"/>
        <v>10.079901887753257</v>
      </c>
      <c r="M80" s="18">
        <f t="shared" si="142"/>
        <v>9.1895353061739158</v>
      </c>
      <c r="N80" s="18">
        <f t="shared" si="142"/>
        <v>10.287316108364656</v>
      </c>
      <c r="O80" s="18">
        <f t="shared" si="142"/>
        <v>12.200614848387898</v>
      </c>
      <c r="P80" s="18">
        <f t="shared" si="142"/>
        <v>11.302550102432026</v>
      </c>
      <c r="Q80" s="18">
        <f t="shared" si="142"/>
        <v>8.9463085430025853</v>
      </c>
      <c r="R80" s="18">
        <f t="shared" si="142"/>
        <v>7.7101901749328974</v>
      </c>
      <c r="S80" s="18">
        <f t="shared" si="142"/>
        <v>12.221263620376064</v>
      </c>
      <c r="T80" s="18">
        <f t="shared" si="142"/>
        <v>9.9294739864383317</v>
      </c>
      <c r="U80" s="18">
        <f t="shared" si="142"/>
        <v>8.5932056902056537</v>
      </c>
      <c r="V80" s="18">
        <f t="shared" si="142"/>
        <v>7.5902578208217975</v>
      </c>
      <c r="W80" s="18">
        <f t="shared" si="142"/>
        <v>11.71315504166904</v>
      </c>
      <c r="X80" s="18">
        <f t="shared" ref="X80" si="143">X79/X45</f>
        <v>9.3702291133363058</v>
      </c>
      <c r="Y80" s="18">
        <f t="shared" si="142"/>
        <v>7.2216861013464229</v>
      </c>
      <c r="Z80" s="18">
        <f t="shared" si="142"/>
        <v>8.7051585415364912</v>
      </c>
      <c r="AA80" s="18">
        <f t="shared" si="142"/>
        <v>11.259642230530048</v>
      </c>
      <c r="AB80" s="18">
        <f t="shared" ref="AB80" si="144">AB79/AB45</f>
        <v>9.8204072190827052</v>
      </c>
      <c r="AC80" s="18">
        <f t="shared" si="142"/>
        <v>9.5950629263610185</v>
      </c>
      <c r="AD80" s="18">
        <f t="shared" ref="AD80" si="145">AD79/AD45</f>
        <v>12.470279117968429</v>
      </c>
      <c r="AE80" s="18">
        <f t="shared" si="142"/>
        <v>10.086487838878764</v>
      </c>
      <c r="AF80" s="18">
        <f t="shared" si="142"/>
        <v>10.64681984854708</v>
      </c>
      <c r="AG80" s="18">
        <f t="shared" si="142"/>
        <v>7.948702443498135</v>
      </c>
      <c r="AH80" s="18">
        <f t="shared" si="142"/>
        <v>12.524055926583626</v>
      </c>
      <c r="AI80" s="18">
        <f t="shared" si="142"/>
        <v>8.7518253932281542</v>
      </c>
      <c r="AJ80" s="18">
        <f t="shared" ref="AJ80" si="146">AJ79/AJ45</f>
        <v>11.106337432561748</v>
      </c>
      <c r="AK80" s="18">
        <f t="shared" si="142"/>
        <v>9.6051204654377393</v>
      </c>
      <c r="AL80" s="18">
        <f t="shared" ref="AL80:BR80" si="147">AL79/AL45</f>
        <v>11.368375055236198</v>
      </c>
      <c r="AM80" s="18">
        <f t="shared" si="147"/>
        <v>10.207707019369613</v>
      </c>
      <c r="AN80" s="18">
        <f t="shared" si="147"/>
        <v>8.793051025671355</v>
      </c>
      <c r="AO80" s="18">
        <f t="shared" si="147"/>
        <v>9.9086976246570586</v>
      </c>
      <c r="AP80" s="18">
        <f t="shared" si="147"/>
        <v>8.7581468927391377</v>
      </c>
      <c r="AQ80" s="18">
        <f t="shared" si="147"/>
        <v>8.2635069945974475</v>
      </c>
      <c r="AR80" s="18">
        <f t="shared" si="147"/>
        <v>10.696708756854738</v>
      </c>
      <c r="AS80" s="18">
        <f t="shared" si="147"/>
        <v>11.664066294029778</v>
      </c>
      <c r="AT80" s="18">
        <f t="shared" si="147"/>
        <v>10.631700543645255</v>
      </c>
      <c r="AU80" s="18">
        <f t="shared" ref="AU80" si="148">AU79/AU45</f>
        <v>12.914401205670631</v>
      </c>
      <c r="AV80" s="18">
        <f t="shared" si="147"/>
        <v>9.3064088827471689</v>
      </c>
      <c r="AW80" s="18">
        <f t="shared" si="147"/>
        <v>10.657292237452246</v>
      </c>
      <c r="AX80" s="18">
        <f t="shared" si="147"/>
        <v>11.080470686827358</v>
      </c>
      <c r="AY80" s="18">
        <f t="shared" si="147"/>
        <v>11.200758661846322</v>
      </c>
      <c r="AZ80" s="18">
        <f t="shared" si="147"/>
        <v>11.680115829594554</v>
      </c>
      <c r="BA80" s="18">
        <f t="shared" si="147"/>
        <v>11.436919694185336</v>
      </c>
      <c r="BB80" s="18">
        <f t="shared" si="147"/>
        <v>12.142674955124988</v>
      </c>
      <c r="BC80" s="18">
        <f t="shared" si="147"/>
        <v>11.584317654123453</v>
      </c>
      <c r="BD80" s="18">
        <f t="shared" si="147"/>
        <v>13.469060036189859</v>
      </c>
      <c r="BE80" s="18">
        <f t="shared" si="147"/>
        <v>13.186508355691711</v>
      </c>
      <c r="BF80" s="18">
        <f t="shared" si="147"/>
        <v>13.026442882870246</v>
      </c>
      <c r="BG80" s="18">
        <f t="shared" si="147"/>
        <v>12.896276456572265</v>
      </c>
      <c r="BH80" s="18">
        <f t="shared" si="147"/>
        <v>12.973312385611528</v>
      </c>
      <c r="BI80" s="18">
        <f t="shared" si="147"/>
        <v>12.77001418340004</v>
      </c>
      <c r="BJ80" s="18">
        <f t="shared" si="147"/>
        <v>12.995713351130107</v>
      </c>
      <c r="BK80" s="18">
        <f t="shared" si="147"/>
        <v>14.002639585573526</v>
      </c>
      <c r="BL80" s="18">
        <f t="shared" si="147"/>
        <v>15.122589638326401</v>
      </c>
      <c r="BM80" s="18">
        <f t="shared" si="147"/>
        <v>15.300635891161473</v>
      </c>
      <c r="BN80" s="18">
        <f t="shared" si="147"/>
        <v>13.627613541984282</v>
      </c>
      <c r="BO80" s="18">
        <f t="shared" si="147"/>
        <v>13.907274192548035</v>
      </c>
      <c r="BP80" s="18">
        <f t="shared" si="147"/>
        <v>13.976719411866972</v>
      </c>
      <c r="BQ80" s="18">
        <f t="shared" si="147"/>
        <v>13.993698586065694</v>
      </c>
      <c r="BR80" s="18">
        <f t="shared" si="147"/>
        <v>13.574054828726059</v>
      </c>
      <c r="BS80" s="18">
        <f t="shared" ref="BS80:BU80" si="149">BS79/BS45</f>
        <v>16.193706295169772</v>
      </c>
      <c r="BT80" s="18">
        <f t="shared" si="149"/>
        <v>13.440394255819756</v>
      </c>
      <c r="BU80" s="18">
        <f t="shared" si="149"/>
        <v>16.52818060089793</v>
      </c>
      <c r="BV80" s="18"/>
    </row>
    <row r="81" spans="1:74" x14ac:dyDescent="0.35">
      <c r="A81" s="4" t="s">
        <v>95</v>
      </c>
      <c r="B81" s="18"/>
      <c r="C81" s="18"/>
      <c r="D81" s="18"/>
      <c r="E81" s="18"/>
      <c r="F81" s="18"/>
      <c r="G81" s="18"/>
      <c r="H81" s="18"/>
      <c r="I81" s="18">
        <f>I51*I77/I43</f>
        <v>285.46575406047668</v>
      </c>
      <c r="J81" s="18">
        <f>J51*J77/J43</f>
        <v>170.80873124890101</v>
      </c>
      <c r="K81" s="18">
        <f>K51*K77/K43</f>
        <v>226.60615411044805</v>
      </c>
      <c r="L81" s="18">
        <f>L51*L77/L43</f>
        <v>293.65855232118588</v>
      </c>
      <c r="M81" s="18"/>
      <c r="N81" s="18"/>
      <c r="O81" s="18"/>
      <c r="P81" s="18"/>
      <c r="Q81" s="18"/>
      <c r="R81" s="18"/>
      <c r="S81" s="18">
        <f>S51*S77/S43</f>
        <v>0</v>
      </c>
      <c r="T81" s="18"/>
      <c r="U81" s="18"/>
      <c r="V81" s="18"/>
      <c r="W81" s="18">
        <f>W51*W77/W43</f>
        <v>117.25724316934682</v>
      </c>
      <c r="X81" s="18"/>
      <c r="Y81" s="18">
        <f>Y51*Y77/Y43</f>
        <v>93.638852418757153</v>
      </c>
      <c r="Z81" s="18"/>
      <c r="AA81" s="18">
        <f t="shared" ref="AA81:AH81" si="150">AA51*AA77/AA43</f>
        <v>115.02190618866521</v>
      </c>
      <c r="AB81" s="18"/>
      <c r="AC81" s="18">
        <f t="shared" si="150"/>
        <v>778.99983626318397</v>
      </c>
      <c r="AD81" s="18">
        <f t="shared" ref="AD81" si="151">AD51*AD77/AD43</f>
        <v>327.84666146660982</v>
      </c>
      <c r="AE81" s="18">
        <f t="shared" si="150"/>
        <v>430.26867144538471</v>
      </c>
      <c r="AF81" s="18">
        <f t="shared" si="150"/>
        <v>226.53293622171998</v>
      </c>
      <c r="AG81" s="18">
        <f t="shared" si="150"/>
        <v>423.8453882804971</v>
      </c>
      <c r="AH81" s="18">
        <f t="shared" si="150"/>
        <v>183.74330888392493</v>
      </c>
      <c r="AI81" s="18">
        <f t="shared" ref="AI81" si="152">AI51*AI77/AI43</f>
        <v>78.137431754933488</v>
      </c>
      <c r="AJ81" s="18"/>
      <c r="AK81" s="18">
        <f>AK51*AK77/AK43</f>
        <v>107.82010414642907</v>
      </c>
      <c r="AL81" s="18"/>
      <c r="AM81" s="18"/>
      <c r="AN81" s="18"/>
      <c r="AO81" s="18">
        <f>AO51*AO77/AO43</f>
        <v>117.85848487725508</v>
      </c>
      <c r="AP81" s="18">
        <f>AP51*AP77/AP43</f>
        <v>104.59783363090052</v>
      </c>
      <c r="AQ81" s="18">
        <f>AQ51*AQ77/AQ43</f>
        <v>318.73980975920404</v>
      </c>
      <c r="AR81" s="18"/>
      <c r="AS81" s="18"/>
      <c r="AT81" s="18">
        <f t="shared" ref="AT81:BB81" si="153">AT51*AT77/AT43</f>
        <v>194.22504225022948</v>
      </c>
      <c r="AU81" s="18"/>
      <c r="AV81" s="18">
        <f t="shared" si="153"/>
        <v>143.89812565078606</v>
      </c>
      <c r="AW81" s="18">
        <f t="shared" si="153"/>
        <v>76.672535154195728</v>
      </c>
      <c r="AX81" s="18">
        <f t="shared" si="153"/>
        <v>296.18478250017785</v>
      </c>
      <c r="AY81" s="18">
        <f t="shared" si="153"/>
        <v>80.000910946985272</v>
      </c>
      <c r="AZ81" s="18">
        <f t="shared" si="153"/>
        <v>72.80796492897349</v>
      </c>
      <c r="BA81" s="18">
        <f t="shared" si="153"/>
        <v>107.301221807644</v>
      </c>
      <c r="BB81" s="18">
        <f t="shared" si="153"/>
        <v>77.959004624628761</v>
      </c>
      <c r="BC81" s="18"/>
      <c r="BD81" s="18"/>
      <c r="BE81" s="18">
        <f>BE51*BE77/BE43</f>
        <v>280.00318831444844</v>
      </c>
      <c r="BF81" s="18"/>
      <c r="BG81" s="18"/>
      <c r="BH81" s="18">
        <f>BH51*BH77/BH43</f>
        <v>571.66250024479928</v>
      </c>
      <c r="BI81" s="18"/>
      <c r="BJ81" s="18">
        <f>BJ51*BJ77/BJ43</f>
        <v>241.43843860245335</v>
      </c>
      <c r="BK81" s="18">
        <f>BK51*BK77/BK43</f>
        <v>277.36367591989898</v>
      </c>
      <c r="BL81" s="18">
        <f>BL51*BL77/BL43</f>
        <v>412.2904696049755</v>
      </c>
      <c r="BN81" s="18">
        <f>BN51*BN77/BN43</f>
        <v>365.22585058892219</v>
      </c>
      <c r="BO81" s="18">
        <f>BO51*BO77/BO43</f>
        <v>310.00352991956794</v>
      </c>
      <c r="BP81" s="18">
        <f>BP51*BP77/BP43</f>
        <v>305.00347298538134</v>
      </c>
      <c r="BQ81" s="18">
        <f>BQ51*BQ77/BQ43</f>
        <v>528.86891380401175</v>
      </c>
      <c r="BR81" s="18"/>
      <c r="BS81" s="18">
        <f>BS51*BS77/BS43</f>
        <v>191.33238607240446</v>
      </c>
      <c r="BT81" s="18"/>
      <c r="BU81" s="18"/>
      <c r="BV81" s="18"/>
    </row>
    <row r="82" spans="1:74" ht="15" thickBot="1" x14ac:dyDescent="0.4">
      <c r="A82" s="8" t="s">
        <v>96</v>
      </c>
      <c r="B82" s="25"/>
      <c r="C82" s="25"/>
      <c r="D82" s="25"/>
      <c r="E82" s="25"/>
      <c r="F82" s="25"/>
      <c r="G82" s="25"/>
      <c r="H82" s="25"/>
      <c r="I82" s="25">
        <f>I76*I77/I43</f>
        <v>10.849030075688606</v>
      </c>
      <c r="J82" s="25">
        <f>J76*J77/J43</f>
        <v>11.920534432610424</v>
      </c>
      <c r="K82" s="25">
        <f>K76*K77/K43</f>
        <v>11.860926734969235</v>
      </c>
      <c r="L82" s="25">
        <f>L76*L77/L43</f>
        <v>11.265583803337991</v>
      </c>
      <c r="M82" s="25"/>
      <c r="N82" s="25"/>
      <c r="O82" s="25"/>
      <c r="P82" s="25"/>
      <c r="Q82" s="25"/>
      <c r="R82" s="25"/>
      <c r="S82" s="25">
        <f>S76*S77/S43</f>
        <v>0</v>
      </c>
      <c r="T82" s="25"/>
      <c r="U82" s="25"/>
      <c r="V82" s="25"/>
      <c r="W82" s="25">
        <f>W76*W77/W43</f>
        <v>18.379220965610958</v>
      </c>
      <c r="X82" s="25"/>
      <c r="Y82" s="25">
        <f>Y76*Y77/Y43</f>
        <v>21.444004234214223</v>
      </c>
      <c r="Z82" s="25" t="s">
        <v>322</v>
      </c>
      <c r="AA82" s="25">
        <f t="shared" ref="AA82:AH82" si="154">AA76*AA77/AA43</f>
        <v>26.302360634043282</v>
      </c>
      <c r="AB82" s="25"/>
      <c r="AC82" s="25">
        <f t="shared" si="154"/>
        <v>23.800850351870913</v>
      </c>
      <c r="AD82" s="25">
        <f t="shared" ref="AD82" si="155">AD76*AD77/AD43</f>
        <v>28.238625382124265</v>
      </c>
      <c r="AE82" s="25">
        <f t="shared" si="154"/>
        <v>24.507459148262217</v>
      </c>
      <c r="AF82" s="25">
        <f t="shared" si="154"/>
        <v>25.983770483935615</v>
      </c>
      <c r="AG82" s="25">
        <f t="shared" si="154"/>
        <v>24.181596473574139</v>
      </c>
      <c r="AH82" s="25">
        <f t="shared" si="154"/>
        <v>28.800428729617174</v>
      </c>
      <c r="AI82" s="25">
        <f t="shared" ref="AI82" si="156">AI76*AI77/AI43</f>
        <v>9.2874267776665125</v>
      </c>
      <c r="AJ82" s="25"/>
      <c r="AK82" s="25">
        <f>AK76*AK77/AK43</f>
        <v>10.973388766671519</v>
      </c>
      <c r="AL82" s="25"/>
      <c r="AM82" s="25"/>
      <c r="AN82" s="25" t="s">
        <v>322</v>
      </c>
      <c r="AO82" s="25">
        <f>AO76*AO77/AO43</f>
        <v>10.113488079766372</v>
      </c>
      <c r="AP82" s="25">
        <f>AP76*AP77/AP43</f>
        <v>14.253569205003865</v>
      </c>
      <c r="AQ82" s="25">
        <f>AQ76*AQ77/AQ43</f>
        <v>36.503884630694813</v>
      </c>
      <c r="AR82" s="25"/>
      <c r="AS82" s="25"/>
      <c r="AT82" s="25">
        <f t="shared" ref="AT82:BB82" si="157">AT76*AT77/AT43</f>
        <v>13.284914120682567</v>
      </c>
      <c r="AU82" s="25"/>
      <c r="AV82" s="25">
        <f t="shared" si="157"/>
        <v>10.403977446419596</v>
      </c>
      <c r="AW82" s="25">
        <f t="shared" si="157"/>
        <v>11.887078686730913</v>
      </c>
      <c r="AX82" s="25">
        <f t="shared" si="157"/>
        <v>12.079827935416027</v>
      </c>
      <c r="AY82" s="25">
        <f t="shared" si="157"/>
        <v>12.455093328726404</v>
      </c>
      <c r="AZ82" s="25">
        <f t="shared" si="157"/>
        <v>12.451332596238075</v>
      </c>
      <c r="BA82" s="25">
        <f t="shared" si="157"/>
        <v>12.2072139190839</v>
      </c>
      <c r="BB82" s="25">
        <f t="shared" si="157"/>
        <v>13.322067535815256</v>
      </c>
      <c r="BC82" s="25"/>
      <c r="BD82" s="25"/>
      <c r="BE82" s="25">
        <f>BE76*BE77/BE43</f>
        <v>13.98073234611509</v>
      </c>
      <c r="BF82" s="25"/>
      <c r="BG82" s="25"/>
      <c r="BH82" s="25">
        <f>BH76*BH77/BH43</f>
        <v>36.857300219463909</v>
      </c>
      <c r="BI82" s="25"/>
      <c r="BJ82" s="25">
        <f>BJ76*BJ77/BJ43</f>
        <v>13.743117225792357</v>
      </c>
      <c r="BK82" s="25">
        <f>BK76*BK77/BK43</f>
        <v>15.792248991571846</v>
      </c>
      <c r="BL82" s="25">
        <f>BL76*BL77/BL43</f>
        <v>47.093189414529874</v>
      </c>
      <c r="BM82" s="9"/>
      <c r="BN82" s="25">
        <f>BN76*BN77/BN43</f>
        <v>23.51007467099415</v>
      </c>
      <c r="BO82" s="25">
        <f>BO76*BO77/BO43</f>
        <v>15.097016869223262</v>
      </c>
      <c r="BP82" s="25">
        <f>BP76*BP77/BP43</f>
        <v>14.854511891154575</v>
      </c>
      <c r="BQ82" s="25">
        <f>BQ76*BQ77/BQ43</f>
        <v>26.280481730764141</v>
      </c>
      <c r="BR82" s="25"/>
      <c r="BS82" s="25">
        <f>BS76*BS77/BS43</f>
        <v>16.382841492017</v>
      </c>
      <c r="BT82" s="25"/>
      <c r="BU82" s="25"/>
      <c r="BV82" s="18"/>
    </row>
    <row r="83" spans="1:74" x14ac:dyDescent="0.35">
      <c r="A83" s="4" t="s">
        <v>1</v>
      </c>
      <c r="B83" s="3">
        <f t="shared" ref="B83:AK83" si="158">B3</f>
        <v>847</v>
      </c>
      <c r="C83">
        <f t="shared" si="158"/>
        <v>848</v>
      </c>
      <c r="D83">
        <f t="shared" si="158"/>
        <v>849</v>
      </c>
      <c r="E83">
        <f t="shared" si="158"/>
        <v>850</v>
      </c>
      <c r="F83">
        <f t="shared" si="158"/>
        <v>851</v>
      </c>
      <c r="G83">
        <f t="shared" si="158"/>
        <v>844</v>
      </c>
      <c r="H83">
        <f t="shared" si="158"/>
        <v>340</v>
      </c>
      <c r="I83">
        <f t="shared" si="158"/>
        <v>6</v>
      </c>
      <c r="J83">
        <f t="shared" si="158"/>
        <v>323</v>
      </c>
      <c r="K83">
        <f t="shared" si="158"/>
        <v>322</v>
      </c>
      <c r="L83">
        <f t="shared" si="158"/>
        <v>304</v>
      </c>
      <c r="M83">
        <f t="shared" si="158"/>
        <v>347</v>
      </c>
      <c r="N83">
        <f t="shared" si="158"/>
        <v>845</v>
      </c>
      <c r="O83">
        <f t="shared" si="158"/>
        <v>846</v>
      </c>
      <c r="P83">
        <f t="shared" si="158"/>
        <v>378</v>
      </c>
      <c r="Q83">
        <f t="shared" si="158"/>
        <v>377</v>
      </c>
      <c r="R83">
        <f t="shared" si="158"/>
        <v>104</v>
      </c>
      <c r="S83">
        <f t="shared" si="158"/>
        <v>367</v>
      </c>
      <c r="T83">
        <f t="shared" si="158"/>
        <v>281</v>
      </c>
      <c r="U83">
        <f t="shared" si="158"/>
        <v>141</v>
      </c>
      <c r="V83">
        <f t="shared" si="158"/>
        <v>321</v>
      </c>
      <c r="W83">
        <f t="shared" si="158"/>
        <v>415</v>
      </c>
      <c r="X83">
        <f t="shared" ref="X83" si="159">X3</f>
        <v>445</v>
      </c>
      <c r="Y83">
        <f t="shared" si="158"/>
        <v>289</v>
      </c>
      <c r="Z83">
        <f t="shared" si="158"/>
        <v>464</v>
      </c>
      <c r="AA83">
        <f t="shared" si="158"/>
        <v>417</v>
      </c>
      <c r="AB83">
        <f t="shared" ref="AB83" si="160">AB3</f>
        <v>446</v>
      </c>
      <c r="AC83">
        <f t="shared" si="158"/>
        <v>436</v>
      </c>
      <c r="AD83">
        <f t="shared" ref="AD83" si="161">AD3</f>
        <v>447</v>
      </c>
      <c r="AE83">
        <f t="shared" si="158"/>
        <v>379</v>
      </c>
      <c r="AF83">
        <f t="shared" si="158"/>
        <v>448</v>
      </c>
      <c r="AG83">
        <f t="shared" si="158"/>
        <v>278</v>
      </c>
      <c r="AH83">
        <f t="shared" si="158"/>
        <v>418</v>
      </c>
      <c r="AI83">
        <f t="shared" si="158"/>
        <v>159</v>
      </c>
      <c r="AK83" s="3">
        <f t="shared" si="158"/>
        <v>438</v>
      </c>
      <c r="AL83">
        <f t="shared" ref="AL83:BL83" si="162">AL3</f>
        <v>48</v>
      </c>
      <c r="AM83">
        <f t="shared" si="162"/>
        <v>458</v>
      </c>
      <c r="AN83">
        <f t="shared" si="162"/>
        <v>254</v>
      </c>
      <c r="AO83">
        <f t="shared" si="162"/>
        <v>171</v>
      </c>
      <c r="AP83" s="3">
        <f t="shared" si="162"/>
        <v>370</v>
      </c>
      <c r="AQ83">
        <f t="shared" si="162"/>
        <v>268</v>
      </c>
      <c r="AR83">
        <f t="shared" si="162"/>
        <v>407</v>
      </c>
      <c r="AS83">
        <f t="shared" si="162"/>
        <v>461</v>
      </c>
      <c r="AT83">
        <f t="shared" si="162"/>
        <v>469</v>
      </c>
      <c r="AV83">
        <f t="shared" si="162"/>
        <v>371</v>
      </c>
      <c r="AW83">
        <f t="shared" si="162"/>
        <v>260</v>
      </c>
      <c r="AX83">
        <f t="shared" si="162"/>
        <v>109</v>
      </c>
      <c r="AY83">
        <f t="shared" si="162"/>
        <v>463</v>
      </c>
      <c r="AZ83">
        <f t="shared" si="162"/>
        <v>181</v>
      </c>
      <c r="BA83">
        <f t="shared" si="162"/>
        <v>470</v>
      </c>
      <c r="BB83">
        <f t="shared" si="162"/>
        <v>180</v>
      </c>
      <c r="BC83">
        <f t="shared" si="162"/>
        <v>468</v>
      </c>
      <c r="BD83">
        <f t="shared" si="162"/>
        <v>183</v>
      </c>
      <c r="BE83">
        <f t="shared" si="162"/>
        <v>294</v>
      </c>
      <c r="BF83">
        <f t="shared" si="162"/>
        <v>124</v>
      </c>
      <c r="BG83">
        <f t="shared" si="162"/>
        <v>449</v>
      </c>
      <c r="BH83">
        <f t="shared" si="162"/>
        <v>380</v>
      </c>
      <c r="BI83">
        <f t="shared" si="162"/>
        <v>297</v>
      </c>
      <c r="BJ83">
        <f t="shared" si="162"/>
        <v>173</v>
      </c>
      <c r="BK83">
        <f t="shared" si="162"/>
        <v>131</v>
      </c>
      <c r="BL83">
        <f t="shared" si="162"/>
        <v>450</v>
      </c>
      <c r="BO83">
        <f t="shared" ref="BO83:BU83" si="163">BO3</f>
        <v>330</v>
      </c>
      <c r="BP83">
        <f t="shared" si="163"/>
        <v>331</v>
      </c>
      <c r="BQ83">
        <f t="shared" si="163"/>
        <v>328</v>
      </c>
      <c r="BR83">
        <f t="shared" si="163"/>
        <v>316</v>
      </c>
      <c r="BS83">
        <f t="shared" si="163"/>
        <v>348</v>
      </c>
      <c r="BT83">
        <f t="shared" si="163"/>
        <v>843</v>
      </c>
      <c r="BU83">
        <f t="shared" si="163"/>
        <v>852</v>
      </c>
      <c r="BV83" s="3"/>
    </row>
    <row r="84" spans="1:74" x14ac:dyDescent="0.35">
      <c r="A84" s="3" t="s">
        <v>5</v>
      </c>
      <c r="B84">
        <f t="shared" ref="B84:AK84" si="164">B5</f>
        <v>1903</v>
      </c>
      <c r="C84">
        <f t="shared" si="164"/>
        <v>1904</v>
      </c>
      <c r="D84">
        <f t="shared" si="164"/>
        <v>1904</v>
      </c>
      <c r="E84">
        <f t="shared" si="164"/>
        <v>1905</v>
      </c>
      <c r="F84">
        <f t="shared" si="164"/>
        <v>1905</v>
      </c>
      <c r="G84">
        <f t="shared" si="164"/>
        <v>1912</v>
      </c>
      <c r="H84">
        <f t="shared" si="164"/>
        <v>1913</v>
      </c>
      <c r="I84">
        <f t="shared" si="164"/>
        <v>1914</v>
      </c>
      <c r="J84">
        <f t="shared" si="164"/>
        <v>1914</v>
      </c>
      <c r="K84">
        <f t="shared" si="164"/>
        <v>1914</v>
      </c>
      <c r="L84">
        <f t="shared" si="164"/>
        <v>1914</v>
      </c>
      <c r="M84">
        <f t="shared" si="164"/>
        <v>1914</v>
      </c>
      <c r="N84">
        <f t="shared" si="164"/>
        <v>1914</v>
      </c>
      <c r="O84">
        <f t="shared" si="164"/>
        <v>1914.5</v>
      </c>
      <c r="P84">
        <f t="shared" si="164"/>
        <v>1920</v>
      </c>
      <c r="Q84">
        <f t="shared" si="164"/>
        <v>1921</v>
      </c>
      <c r="R84">
        <f t="shared" si="164"/>
        <v>1922</v>
      </c>
      <c r="S84">
        <f t="shared" si="164"/>
        <v>1924</v>
      </c>
      <c r="T84">
        <f t="shared" si="164"/>
        <v>1924</v>
      </c>
      <c r="U84">
        <f t="shared" si="164"/>
        <v>1925</v>
      </c>
      <c r="V84">
        <f t="shared" si="164"/>
        <v>1927</v>
      </c>
      <c r="W84">
        <f t="shared" si="164"/>
        <v>1934</v>
      </c>
      <c r="X84">
        <f t="shared" ref="X84" si="165">X5</f>
        <v>1935</v>
      </c>
      <c r="Y84">
        <f t="shared" si="164"/>
        <v>1936</v>
      </c>
      <c r="Z84">
        <f t="shared" si="164"/>
        <v>1936</v>
      </c>
      <c r="AA84">
        <f t="shared" si="164"/>
        <v>1936</v>
      </c>
      <c r="AB84">
        <f t="shared" ref="AB84" si="166">AB5</f>
        <v>1937</v>
      </c>
      <c r="AC84">
        <f t="shared" si="164"/>
        <v>1937</v>
      </c>
      <c r="AD84">
        <f t="shared" ref="AD84" si="167">AD5</f>
        <v>1938</v>
      </c>
      <c r="AE84">
        <f t="shared" si="164"/>
        <v>1938</v>
      </c>
      <c r="AF84">
        <f t="shared" si="164"/>
        <v>1939</v>
      </c>
      <c r="AG84">
        <f t="shared" si="164"/>
        <v>1939</v>
      </c>
      <c r="AH84">
        <f t="shared" si="164"/>
        <v>1939</v>
      </c>
      <c r="AI84">
        <f t="shared" si="164"/>
        <v>1948</v>
      </c>
      <c r="AJ84">
        <f t="shared" ref="AJ84" si="168">AJ5</f>
        <v>1948</v>
      </c>
      <c r="AK84">
        <f t="shared" si="164"/>
        <v>1948</v>
      </c>
      <c r="AL84">
        <f t="shared" ref="AL84:BU84" si="169">AL5</f>
        <v>1948</v>
      </c>
      <c r="AM84">
        <f t="shared" si="169"/>
        <v>1949</v>
      </c>
      <c r="AN84">
        <f t="shared" si="169"/>
        <v>1950</v>
      </c>
      <c r="AO84">
        <f t="shared" si="169"/>
        <v>1953</v>
      </c>
      <c r="AP84">
        <f t="shared" si="169"/>
        <v>1953</v>
      </c>
      <c r="AQ84">
        <f t="shared" si="169"/>
        <v>1954</v>
      </c>
      <c r="AR84">
        <f t="shared" si="169"/>
        <v>1955</v>
      </c>
      <c r="AS84">
        <f t="shared" si="169"/>
        <v>1957</v>
      </c>
      <c r="AT84">
        <f t="shared" si="169"/>
        <v>1957.5</v>
      </c>
      <c r="AU84">
        <f t="shared" ref="AU84" si="170">AU5</f>
        <v>1959</v>
      </c>
      <c r="AV84">
        <f t="shared" si="169"/>
        <v>1962</v>
      </c>
      <c r="AW84">
        <f t="shared" si="169"/>
        <v>1962</v>
      </c>
      <c r="AX84">
        <f t="shared" si="169"/>
        <v>1963</v>
      </c>
      <c r="AY84">
        <f t="shared" si="169"/>
        <v>1963</v>
      </c>
      <c r="AZ84">
        <f t="shared" si="169"/>
        <v>1965</v>
      </c>
      <c r="BA84">
        <f t="shared" si="169"/>
        <v>1965</v>
      </c>
      <c r="BB84">
        <f t="shared" si="169"/>
        <v>1965</v>
      </c>
      <c r="BC84">
        <f t="shared" si="169"/>
        <v>1966</v>
      </c>
      <c r="BD84">
        <f t="shared" si="169"/>
        <v>1973</v>
      </c>
      <c r="BE84">
        <f t="shared" si="169"/>
        <v>1973</v>
      </c>
      <c r="BF84">
        <f t="shared" si="169"/>
        <v>1974</v>
      </c>
      <c r="BG84">
        <f t="shared" si="169"/>
        <v>1977</v>
      </c>
      <c r="BH84">
        <f t="shared" si="169"/>
        <v>1978</v>
      </c>
      <c r="BI84">
        <f t="shared" si="169"/>
        <v>1979</v>
      </c>
      <c r="BJ84">
        <f t="shared" si="169"/>
        <v>1981</v>
      </c>
      <c r="BK84">
        <f t="shared" si="169"/>
        <v>1983</v>
      </c>
      <c r="BL84">
        <f t="shared" si="169"/>
        <v>1984</v>
      </c>
      <c r="BM84">
        <f t="shared" si="169"/>
        <v>1987</v>
      </c>
      <c r="BN84">
        <f t="shared" si="169"/>
        <v>1992</v>
      </c>
      <c r="BO84">
        <f t="shared" si="169"/>
        <v>1993</v>
      </c>
      <c r="BP84">
        <f t="shared" si="169"/>
        <v>1994</v>
      </c>
      <c r="BQ84">
        <f t="shared" si="169"/>
        <v>1994</v>
      </c>
      <c r="BR84">
        <f t="shared" si="169"/>
        <v>1994</v>
      </c>
      <c r="BS84">
        <f t="shared" si="169"/>
        <v>1995</v>
      </c>
      <c r="BT84">
        <f t="shared" si="169"/>
        <v>1997</v>
      </c>
      <c r="BU84">
        <f t="shared" si="169"/>
        <v>1998</v>
      </c>
      <c r="BV84" s="3"/>
    </row>
    <row r="85" spans="1:74" x14ac:dyDescent="0.35">
      <c r="A85" s="4" t="s">
        <v>6</v>
      </c>
      <c r="B85" s="39" t="s">
        <v>282</v>
      </c>
      <c r="C85" s="7" t="str">
        <f t="shared" ref="C85:E86" si="171">C6</f>
        <v>MORS</v>
      </c>
      <c r="D85" s="7" t="str">
        <f t="shared" si="171"/>
        <v>MERC</v>
      </c>
      <c r="E85" s="7" t="str">
        <f t="shared" si="171"/>
        <v>FIAT</v>
      </c>
      <c r="F85" s="55" t="s">
        <v>284</v>
      </c>
      <c r="G85" s="7" t="str">
        <f t="shared" ref="G85:I86" si="172">G6</f>
        <v>FIAT</v>
      </c>
      <c r="H85" s="7" t="str">
        <f t="shared" si="172"/>
        <v>MERC</v>
      </c>
      <c r="I85" s="7" t="str">
        <f t="shared" si="172"/>
        <v>MERC</v>
      </c>
      <c r="J85" s="39" t="s">
        <v>215</v>
      </c>
      <c r="K85" s="39" t="s">
        <v>215</v>
      </c>
      <c r="L85" s="39" t="s">
        <v>215</v>
      </c>
      <c r="M85" s="7" t="str">
        <f>M6</f>
        <v>BUGATTI</v>
      </c>
      <c r="N85" s="55" t="s">
        <v>281</v>
      </c>
      <c r="O85" s="55" t="s">
        <v>281</v>
      </c>
      <c r="P85" s="76" t="str">
        <f t="shared" ref="P85:S86" si="173">P6</f>
        <v>FRONTENAC</v>
      </c>
      <c r="Q85" s="7" t="str">
        <f t="shared" si="173"/>
        <v>ASTON</v>
      </c>
      <c r="R85" s="7" t="str">
        <f t="shared" si="173"/>
        <v>BUGATTI</v>
      </c>
      <c r="S85" s="7" t="str">
        <f t="shared" si="173"/>
        <v>MERC</v>
      </c>
      <c r="T85" s="55" t="s">
        <v>215</v>
      </c>
      <c r="U85" s="7" t="str">
        <f t="shared" ref="U85:AC85" si="174">U6</f>
        <v>BUGATTI</v>
      </c>
      <c r="V85" s="7" t="str">
        <f t="shared" si="174"/>
        <v>FIAT</v>
      </c>
      <c r="W85" s="7" t="str">
        <f t="shared" si="174"/>
        <v>MG</v>
      </c>
      <c r="X85" s="7" t="str">
        <f t="shared" ref="X85" si="175">X6</f>
        <v>ERA</v>
      </c>
      <c r="Y85" s="7" t="str">
        <f t="shared" si="174"/>
        <v>AUSTIN</v>
      </c>
      <c r="Z85" s="7" t="str">
        <f t="shared" si="174"/>
        <v>DELAGE</v>
      </c>
      <c r="AA85" s="7" t="str">
        <f t="shared" si="174"/>
        <v>MG</v>
      </c>
      <c r="AB85" s="7" t="str">
        <f t="shared" ref="AB85" si="176">AB6</f>
        <v>ERA</v>
      </c>
      <c r="AC85" s="7" t="str">
        <f t="shared" si="174"/>
        <v>MERC</v>
      </c>
      <c r="AD85" s="7" t="str">
        <f t="shared" ref="AD85" si="177">AD6</f>
        <v>ERA</v>
      </c>
      <c r="AE85" s="39" t="s">
        <v>156</v>
      </c>
      <c r="AF85" s="7" t="str">
        <f t="shared" ref="AF85:AN86" si="178">AF6</f>
        <v>ERA</v>
      </c>
      <c r="AG85" s="7" t="str">
        <f t="shared" si="178"/>
        <v>A-UNION</v>
      </c>
      <c r="AH85" s="7" t="str">
        <f t="shared" si="178"/>
        <v>MG</v>
      </c>
      <c r="AI85" s="7" t="str">
        <f t="shared" si="178"/>
        <v>GORDINI</v>
      </c>
      <c r="AJ85" s="7" t="str">
        <f t="shared" ref="AJ85" si="179">AJ6</f>
        <v>MASERATI</v>
      </c>
      <c r="AK85" s="7" t="str">
        <f t="shared" si="178"/>
        <v>L-FRAN</v>
      </c>
      <c r="AL85" s="7" t="str">
        <f t="shared" si="178"/>
        <v>L-TALBOT</v>
      </c>
      <c r="AM85" s="7" t="str">
        <f t="shared" si="178"/>
        <v>FERRARI</v>
      </c>
      <c r="AN85" s="7" t="str">
        <f t="shared" si="178"/>
        <v>OFFIE/MD</v>
      </c>
      <c r="AO85" s="39" t="s">
        <v>156</v>
      </c>
      <c r="AP85" s="7" t="str">
        <f t="shared" ref="AP85:BL85" si="180">AP6</f>
        <v>MG</v>
      </c>
      <c r="AQ85" s="7" t="str">
        <f t="shared" si="180"/>
        <v>BRM</v>
      </c>
      <c r="AR85" s="7" t="str">
        <f t="shared" si="180"/>
        <v>BRISTOL</v>
      </c>
      <c r="AS85" s="76" t="str">
        <f t="shared" si="180"/>
        <v>CONN 'GHT</v>
      </c>
      <c r="AT85" s="7" t="str">
        <f t="shared" si="180"/>
        <v>BRM</v>
      </c>
      <c r="AU85" s="7" t="str">
        <f t="shared" ref="AU85" si="181">AU6</f>
        <v>Borgward</v>
      </c>
      <c r="AV85" s="7" t="str">
        <f t="shared" si="180"/>
        <v>REPCO</v>
      </c>
      <c r="AW85" s="76" t="str">
        <f t="shared" si="180"/>
        <v>COSWORTH</v>
      </c>
      <c r="AX85" s="7" t="str">
        <f t="shared" si="180"/>
        <v>FORD</v>
      </c>
      <c r="AY85" s="7" t="str">
        <f t="shared" si="180"/>
        <v>BMC</v>
      </c>
      <c r="AZ85" s="7" t="str">
        <f t="shared" si="180"/>
        <v>BRM</v>
      </c>
      <c r="BA85" s="7" t="str">
        <f t="shared" si="180"/>
        <v>BRM</v>
      </c>
      <c r="BB85" s="76" t="str">
        <f t="shared" si="180"/>
        <v>COSWORTH</v>
      </c>
      <c r="BC85" s="7" t="str">
        <f t="shared" si="180"/>
        <v>MASERATI</v>
      </c>
      <c r="BD85" s="76" t="str">
        <f t="shared" si="180"/>
        <v>COSWORTH</v>
      </c>
      <c r="BE85" s="76" t="str">
        <f t="shared" si="180"/>
        <v>COSWORTH</v>
      </c>
      <c r="BF85" s="7" t="str">
        <f t="shared" si="180"/>
        <v>WESLAKE</v>
      </c>
      <c r="BG85" s="7" t="str">
        <f t="shared" si="180"/>
        <v>RENAULT</v>
      </c>
      <c r="BH85" s="76" t="str">
        <f t="shared" si="180"/>
        <v>COSWORTH</v>
      </c>
      <c r="BI85" s="7" t="str">
        <f t="shared" si="180"/>
        <v>ALFA</v>
      </c>
      <c r="BJ85" s="7" t="str">
        <f t="shared" si="180"/>
        <v>MATRA</v>
      </c>
      <c r="BK85" s="76" t="str">
        <f t="shared" si="180"/>
        <v>COSWORTH</v>
      </c>
      <c r="BL85" s="7" t="str">
        <f t="shared" si="180"/>
        <v>RENAULT</v>
      </c>
      <c r="BM85" s="55" t="s">
        <v>173</v>
      </c>
      <c r="BN85" s="7" t="str">
        <f t="shared" ref="BN85:BS86" si="182">BN6</f>
        <v>ILMOR</v>
      </c>
      <c r="BO85" s="7" t="str">
        <f t="shared" si="182"/>
        <v>ILMOR</v>
      </c>
      <c r="BP85" s="7" t="str">
        <f t="shared" si="182"/>
        <v>ILMOR</v>
      </c>
      <c r="BQ85" s="7" t="str">
        <f t="shared" si="182"/>
        <v>ILMOR</v>
      </c>
      <c r="BR85" s="7" t="str">
        <f t="shared" si="182"/>
        <v>YAMAHA</v>
      </c>
      <c r="BS85" s="7" t="str">
        <f t="shared" si="182"/>
        <v>FORD</v>
      </c>
      <c r="BT85" s="55" t="s">
        <v>173</v>
      </c>
      <c r="BU85" s="7" t="str">
        <f>BU6</f>
        <v>AUDI</v>
      </c>
      <c r="BV85" s="7"/>
    </row>
    <row r="86" spans="1:74" ht="15" thickBot="1" x14ac:dyDescent="0.4">
      <c r="A86" s="8" t="s">
        <v>9</v>
      </c>
      <c r="B86" s="13" t="str">
        <f>B7</f>
        <v>GBCup</v>
      </c>
      <c r="C86" s="13" t="str">
        <f t="shared" si="171"/>
        <v>GBCup</v>
      </c>
      <c r="D86" s="13" t="str">
        <f t="shared" si="171"/>
        <v>GBCup/90</v>
      </c>
      <c r="E86" s="13" t="str">
        <f t="shared" si="171"/>
        <v>GBCup</v>
      </c>
      <c r="F86" s="13" t="str">
        <f>F7</f>
        <v>GBCup</v>
      </c>
      <c r="G86" s="13" t="str">
        <f t="shared" si="172"/>
        <v>S74</v>
      </c>
      <c r="H86" s="13" t="str">
        <f t="shared" si="172"/>
        <v>GP</v>
      </c>
      <c r="I86" s="13" t="str">
        <f t="shared" si="172"/>
        <v>M93654</v>
      </c>
      <c r="J86" s="13" t="str">
        <f>J7</f>
        <v>Cdl'A</v>
      </c>
      <c r="K86" s="13" t="str">
        <f>K7</f>
        <v>TT</v>
      </c>
      <c r="L86" s="13" t="str">
        <f>L7</f>
        <v>GP</v>
      </c>
      <c r="M86" s="13" t="str">
        <f>M7</f>
        <v>T13</v>
      </c>
      <c r="N86" s="13" t="str">
        <f>N7</f>
        <v>GP/EX5</v>
      </c>
      <c r="O86" s="13" t="str">
        <f>O7</f>
        <v>CdlA/EX6</v>
      </c>
      <c r="P86" s="13" t="str">
        <f t="shared" si="173"/>
        <v>INDY</v>
      </c>
      <c r="Q86" s="13" t="str">
        <f t="shared" si="173"/>
        <v>V'ette</v>
      </c>
      <c r="R86" s="13">
        <f t="shared" si="173"/>
        <v>23</v>
      </c>
      <c r="S86" s="13" t="str">
        <f t="shared" si="173"/>
        <v>M7294</v>
      </c>
      <c r="T86" s="13" t="str">
        <f>T7</f>
        <v>GP</v>
      </c>
      <c r="U86" s="13" t="str">
        <f>U7</f>
        <v>T37</v>
      </c>
      <c r="V86" s="13">
        <f>V7</f>
        <v>406</v>
      </c>
      <c r="W86" s="13" t="str">
        <f>W7</f>
        <v>K3/34</v>
      </c>
      <c r="X86" s="13" t="str">
        <f>X7</f>
        <v>B</v>
      </c>
      <c r="Y86" s="13"/>
      <c r="Z86" s="13" t="str">
        <f t="shared" ref="Z86:AE86" si="183">Z7</f>
        <v>Seaman</v>
      </c>
      <c r="AA86" s="13" t="str">
        <f t="shared" si="183"/>
        <v>Q/EX127</v>
      </c>
      <c r="AB86" s="13" t="str">
        <f t="shared" si="183"/>
        <v>C</v>
      </c>
      <c r="AC86" s="13" t="str">
        <f t="shared" si="183"/>
        <v>DAB</v>
      </c>
      <c r="AD86" s="13" t="str">
        <f t="shared" si="183"/>
        <v>D</v>
      </c>
      <c r="AE86" s="13" t="str">
        <f t="shared" si="183"/>
        <v>8CTF</v>
      </c>
      <c r="AF86" s="13" t="str">
        <f t="shared" si="178"/>
        <v>E</v>
      </c>
      <c r="AG86" s="13" t="str">
        <f t="shared" si="178"/>
        <v>D</v>
      </c>
      <c r="AH86" s="13" t="str">
        <f t="shared" si="178"/>
        <v>K3/EX135</v>
      </c>
      <c r="AI86" s="13" t="str">
        <f t="shared" si="178"/>
        <v>FB</v>
      </c>
      <c r="AJ86" s="13" t="str">
        <f t="shared" ref="AJ86" si="184">AJ7</f>
        <v>4CLT/48</v>
      </c>
      <c r="AK86" s="13" t="str">
        <f t="shared" si="178"/>
        <v>MIDGET</v>
      </c>
      <c r="AL86" s="13" t="str">
        <f t="shared" si="178"/>
        <v>GP/T26C</v>
      </c>
      <c r="AM86" s="13" t="str">
        <f t="shared" si="178"/>
        <v>125GPC</v>
      </c>
      <c r="AN86" s="13" t="str">
        <f t="shared" si="178"/>
        <v>MIDGET</v>
      </c>
      <c r="AO86" s="13" t="str">
        <f>AO7</f>
        <v>F2</v>
      </c>
      <c r="AP86" s="13" t="str">
        <f t="shared" ref="AP86:BL86" si="185">AP7</f>
        <v>TD/St5</v>
      </c>
      <c r="AQ86" s="13" t="str">
        <f t="shared" si="185"/>
        <v>T15/2</v>
      </c>
      <c r="AR86" s="13" t="str">
        <f t="shared" si="185"/>
        <v>BS4a/2</v>
      </c>
      <c r="AS86" s="13" t="str">
        <f t="shared" si="185"/>
        <v>GP</v>
      </c>
      <c r="AT86" s="13" t="str">
        <f t="shared" si="185"/>
        <v>P25</v>
      </c>
      <c r="AU86" s="13" t="str">
        <f t="shared" ref="AU86" si="186">AU7</f>
        <v>RS</v>
      </c>
      <c r="AV86" s="13" t="str">
        <f t="shared" si="185"/>
        <v>HOLDEN</v>
      </c>
      <c r="AW86" s="13" t="str">
        <f t="shared" si="185"/>
        <v>FJ</v>
      </c>
      <c r="AX86" s="13" t="str">
        <f t="shared" si="185"/>
        <v>INDY</v>
      </c>
      <c r="AY86" s="13" t="str">
        <f t="shared" si="185"/>
        <v>FJ</v>
      </c>
      <c r="AZ86" s="13" t="str">
        <f t="shared" si="185"/>
        <v>F2</v>
      </c>
      <c r="BA86" s="13" t="str">
        <f t="shared" si="185"/>
        <v>P56/21</v>
      </c>
      <c r="BB86" s="13" t="str">
        <f t="shared" si="185"/>
        <v>SCA</v>
      </c>
      <c r="BC86" s="13" t="str">
        <f t="shared" si="185"/>
        <v>GP</v>
      </c>
      <c r="BD86" s="13" t="str">
        <f t="shared" si="185"/>
        <v>BDG</v>
      </c>
      <c r="BE86" s="13" t="str">
        <f t="shared" si="185"/>
        <v>GAA</v>
      </c>
      <c r="BF86" s="13" t="str">
        <f t="shared" si="185"/>
        <v>WRP-190</v>
      </c>
      <c r="BG86" s="13" t="str">
        <f t="shared" si="185"/>
        <v>CH1</v>
      </c>
      <c r="BH86" s="13" t="str">
        <f t="shared" si="185"/>
        <v>DFX</v>
      </c>
      <c r="BI86" s="13">
        <f t="shared" si="185"/>
        <v>1260</v>
      </c>
      <c r="BJ86" s="13" t="str">
        <f t="shared" si="185"/>
        <v>MS81</v>
      </c>
      <c r="BK86" s="13" t="str">
        <f t="shared" si="185"/>
        <v>DFY</v>
      </c>
      <c r="BL86" s="13" t="str">
        <f t="shared" si="185"/>
        <v>EF4</v>
      </c>
      <c r="BM86" s="13" t="str">
        <f>BM7</f>
        <v>GBA</v>
      </c>
      <c r="BN86" s="13" t="str">
        <f t="shared" si="182"/>
        <v>265B</v>
      </c>
      <c r="BO86" s="13" t="str">
        <f t="shared" si="182"/>
        <v>2175A</v>
      </c>
      <c r="BP86" s="13" t="str">
        <f t="shared" si="182"/>
        <v>2175B</v>
      </c>
      <c r="BQ86" s="13" t="str">
        <f t="shared" si="182"/>
        <v>500I</v>
      </c>
      <c r="BR86" s="13" t="str">
        <f t="shared" si="182"/>
        <v>JUDD V10</v>
      </c>
      <c r="BS86" s="13" t="str">
        <f t="shared" si="182"/>
        <v>BTCC</v>
      </c>
      <c r="BT86" s="13" t="str">
        <f>BT7</f>
        <v>ED5</v>
      </c>
      <c r="BU86" s="13" t="str">
        <f>BU7</f>
        <v>BTCC</v>
      </c>
      <c r="BV86" s="7"/>
    </row>
    <row r="87" spans="1:74" x14ac:dyDescent="0.35">
      <c r="A87" s="7" t="s">
        <v>97</v>
      </c>
      <c r="B87" s="24">
        <f t="shared" ref="B87:AK87" si="187">B78/B55</f>
        <v>0.16560405171087625</v>
      </c>
      <c r="C87" s="24">
        <f t="shared" si="187"/>
        <v>0.16299360722023959</v>
      </c>
      <c r="D87" s="24">
        <f t="shared" si="187"/>
        <v>0.18167276441131938</v>
      </c>
      <c r="E87" s="24">
        <f t="shared" si="187"/>
        <v>0.17446352772833051</v>
      </c>
      <c r="F87" s="24">
        <f t="shared" si="187"/>
        <v>0.18584454691998334</v>
      </c>
      <c r="G87" s="24">
        <f t="shared" si="187"/>
        <v>0.37452004177514059</v>
      </c>
      <c r="H87" s="24">
        <f t="shared" si="187"/>
        <v>0.26818477749741543</v>
      </c>
      <c r="I87" s="24">
        <f t="shared" si="187"/>
        <v>0.5109972382776482</v>
      </c>
      <c r="J87" s="24">
        <f t="shared" si="187"/>
        <v>0.58829316704077494</v>
      </c>
      <c r="K87" s="24">
        <f t="shared" si="187"/>
        <v>0.61526478047290167</v>
      </c>
      <c r="L87" s="24">
        <f t="shared" si="187"/>
        <v>0.50464335834464347</v>
      </c>
      <c r="M87" s="24">
        <f t="shared" si="187"/>
        <v>0.28240766980773591</v>
      </c>
      <c r="N87" s="24">
        <f t="shared" si="187"/>
        <v>0.54077877914315531</v>
      </c>
      <c r="O87" s="24">
        <f t="shared" si="187"/>
        <v>0.57263943261074413</v>
      </c>
      <c r="P87" s="24">
        <f t="shared" si="187"/>
        <v>0.60955856949204357</v>
      </c>
      <c r="Q87" s="24">
        <f t="shared" si="187"/>
        <v>0.50387713521200816</v>
      </c>
      <c r="R87" s="24">
        <f t="shared" si="187"/>
        <v>0.34464765228246991</v>
      </c>
      <c r="S87" s="24">
        <f t="shared" si="187"/>
        <v>1.0861483488645323</v>
      </c>
      <c r="T87" s="24">
        <f t="shared" si="187"/>
        <v>0.80314704172257712</v>
      </c>
      <c r="U87" s="24">
        <f t="shared" si="187"/>
        <v>0.40332462682378523</v>
      </c>
      <c r="V87" s="24">
        <f t="shared" si="187"/>
        <v>0.79087716387169715</v>
      </c>
      <c r="W87" s="24">
        <f t="shared" si="187"/>
        <v>0.9000820660332739</v>
      </c>
      <c r="X87" s="24">
        <f t="shared" ref="X87" si="188">X78/X55</f>
        <v>1.3963473751028344</v>
      </c>
      <c r="Y87" s="24">
        <f t="shared" si="187"/>
        <v>1.1819133549430538</v>
      </c>
      <c r="Z87" s="24">
        <f t="shared" si="187"/>
        <v>1.0764699112054235</v>
      </c>
      <c r="AA87" s="24">
        <f t="shared" si="187"/>
        <v>1.4483526074726392</v>
      </c>
      <c r="AB87" s="24">
        <f t="shared" ref="AB87" si="189">AB78/AB55</f>
        <v>1.6777210782224623</v>
      </c>
      <c r="AC87" s="24">
        <f t="shared" si="187"/>
        <v>1.1328674048316925</v>
      </c>
      <c r="AD87" s="24">
        <f t="shared" ref="AD87" si="190">AD78/AD55</f>
        <v>2.0888055949223712</v>
      </c>
      <c r="AE87" s="24">
        <f t="shared" si="187"/>
        <v>1.5582026451910884</v>
      </c>
      <c r="AF87" s="24">
        <f t="shared" si="187"/>
        <v>1.6096090172637094</v>
      </c>
      <c r="AG87" s="24">
        <f t="shared" si="187"/>
        <v>1.3140889331440333</v>
      </c>
      <c r="AH87" s="24">
        <f t="shared" si="187"/>
        <v>1.5948822573572046</v>
      </c>
      <c r="AI87" s="24">
        <f t="shared" si="187"/>
        <v>0.41076948905969884</v>
      </c>
      <c r="AJ87" s="24">
        <f t="shared" ref="AJ87" si="191">AJ78/AJ55</f>
        <v>1.646645551830312</v>
      </c>
      <c r="AK87" s="24">
        <f t="shared" si="187"/>
        <v>0.64402734754831747</v>
      </c>
      <c r="AL87" s="24">
        <f t="shared" ref="AL87:BU87" si="192">AL78/AL55</f>
        <v>0.65680912685348192</v>
      </c>
      <c r="AM87" s="24">
        <f t="shared" si="192"/>
        <v>0.98859645483962144</v>
      </c>
      <c r="AN87" s="24">
        <f t="shared" si="192"/>
        <v>0.61523421020564273</v>
      </c>
      <c r="AO87" s="24">
        <f t="shared" si="192"/>
        <v>0.63780703021431162</v>
      </c>
      <c r="AP87" s="24">
        <f t="shared" si="192"/>
        <v>0.74520427961941949</v>
      </c>
      <c r="AQ87" s="24">
        <f t="shared" si="192"/>
        <v>2.3263361128630682</v>
      </c>
      <c r="AR87" s="24">
        <f t="shared" si="192"/>
        <v>0.68853004741004653</v>
      </c>
      <c r="AS87" s="24">
        <f t="shared" si="192"/>
        <v>0.82118455351000652</v>
      </c>
      <c r="AT87" s="24">
        <f t="shared" si="192"/>
        <v>0.75670680022555559</v>
      </c>
      <c r="AU87" s="24">
        <f t="shared" ref="AU87" si="193">AU78/AU55</f>
        <v>0.85437045956994007</v>
      </c>
      <c r="AV87" s="24">
        <f t="shared" si="192"/>
        <v>0.50355387902485715</v>
      </c>
      <c r="AW87" s="24">
        <f t="shared" si="192"/>
        <v>0.43248590141085891</v>
      </c>
      <c r="AX87" s="24">
        <f t="shared" si="192"/>
        <v>0.64991500189686224</v>
      </c>
      <c r="AY87" s="24">
        <f t="shared" si="192"/>
        <v>0.62373875967076886</v>
      </c>
      <c r="AZ87" s="24">
        <f t="shared" si="192"/>
        <v>0.78387618040672735</v>
      </c>
      <c r="BA87" s="24">
        <f t="shared" si="192"/>
        <v>0.75639552744795657</v>
      </c>
      <c r="BB87" s="24">
        <f t="shared" si="192"/>
        <v>0.67344487344573711</v>
      </c>
      <c r="BC87" s="24">
        <f t="shared" si="192"/>
        <v>0.78708979209979102</v>
      </c>
      <c r="BD87" s="24">
        <f t="shared" si="192"/>
        <v>1.0806944043166811</v>
      </c>
      <c r="BE87" s="24">
        <f t="shared" si="192"/>
        <v>0.93371996532961243</v>
      </c>
      <c r="BF87" s="24">
        <f t="shared" si="192"/>
        <v>0.88416433900952174</v>
      </c>
      <c r="BG87" s="24">
        <f t="shared" si="192"/>
        <v>0.9083681213900332</v>
      </c>
      <c r="BH87" s="24">
        <f t="shared" si="192"/>
        <v>2.1072147476995742</v>
      </c>
      <c r="BI87" s="24">
        <f t="shared" si="192"/>
        <v>0.90396988592206662</v>
      </c>
      <c r="BJ87" s="24">
        <f t="shared" si="192"/>
        <v>0.88589082003660558</v>
      </c>
      <c r="BK87" s="24">
        <f t="shared" si="192"/>
        <v>1.0121157071135978</v>
      </c>
      <c r="BL87" s="24">
        <f t="shared" si="192"/>
        <v>2.3391614331656809</v>
      </c>
      <c r="BM87" s="24">
        <f t="shared" si="192"/>
        <v>3.9922008616937688</v>
      </c>
      <c r="BN87" s="24">
        <f t="shared" si="192"/>
        <v>1.553353226390594</v>
      </c>
      <c r="BO87" s="24">
        <f t="shared" si="192"/>
        <v>1.1816494977452199</v>
      </c>
      <c r="BP87" s="24">
        <f t="shared" si="192"/>
        <v>1.1458158147961959</v>
      </c>
      <c r="BQ87" s="24">
        <f t="shared" si="192"/>
        <v>1.5794170501448159</v>
      </c>
      <c r="BR87" s="24">
        <f t="shared" si="192"/>
        <v>1.1009126715788053</v>
      </c>
      <c r="BS87" s="24">
        <f t="shared" si="192"/>
        <v>0.90969696759105645</v>
      </c>
      <c r="BT87" s="24">
        <f t="shared" si="192"/>
        <v>1.176045198944947</v>
      </c>
      <c r="BU87" s="24">
        <f t="shared" si="192"/>
        <v>1.3409479271085842</v>
      </c>
      <c r="BV87" s="24"/>
    </row>
    <row r="88" spans="1:74" x14ac:dyDescent="0.35">
      <c r="A88" s="3" t="s">
        <v>98</v>
      </c>
      <c r="B88" s="18">
        <f t="shared" ref="B88:AK88" si="194">B87/B45</f>
        <v>0.16560405171087625</v>
      </c>
      <c r="C88" s="18">
        <f t="shared" si="194"/>
        <v>0.16299360722023959</v>
      </c>
      <c r="D88" s="18">
        <f t="shared" si="194"/>
        <v>0.18167276441131938</v>
      </c>
      <c r="E88" s="18">
        <f t="shared" si="194"/>
        <v>0.17446352772833051</v>
      </c>
      <c r="F88" s="18">
        <f t="shared" si="194"/>
        <v>0.18584454691998334</v>
      </c>
      <c r="G88" s="18">
        <f t="shared" si="194"/>
        <v>0.37452004177514059</v>
      </c>
      <c r="H88" s="18">
        <f t="shared" si="194"/>
        <v>0.26818477749741543</v>
      </c>
      <c r="I88" s="18">
        <f t="shared" si="194"/>
        <v>0.5109972382776482</v>
      </c>
      <c r="J88" s="18">
        <f t="shared" si="194"/>
        <v>0.58829316704077494</v>
      </c>
      <c r="K88" s="18">
        <f t="shared" si="194"/>
        <v>0.61526478047290167</v>
      </c>
      <c r="L88" s="18">
        <f t="shared" si="194"/>
        <v>0.50464335834464347</v>
      </c>
      <c r="M88" s="18">
        <f t="shared" si="194"/>
        <v>0.28240766980773591</v>
      </c>
      <c r="N88" s="18">
        <f t="shared" si="194"/>
        <v>0.54077877914315531</v>
      </c>
      <c r="O88" s="18">
        <f t="shared" si="194"/>
        <v>0.57263943261074413</v>
      </c>
      <c r="P88" s="18">
        <f t="shared" si="194"/>
        <v>0.60955856949204357</v>
      </c>
      <c r="Q88" s="18">
        <f t="shared" si="194"/>
        <v>0.50387713521200816</v>
      </c>
      <c r="R88" s="18">
        <f t="shared" si="194"/>
        <v>0.34464765228246991</v>
      </c>
      <c r="S88" s="18">
        <f t="shared" si="194"/>
        <v>0.79280901376973156</v>
      </c>
      <c r="T88" s="18">
        <f t="shared" si="194"/>
        <v>0.57367645837326942</v>
      </c>
      <c r="U88" s="18">
        <f t="shared" si="194"/>
        <v>0.40332462682378523</v>
      </c>
      <c r="V88" s="18">
        <f t="shared" si="194"/>
        <v>0.42750116966037682</v>
      </c>
      <c r="W88" s="18">
        <f t="shared" si="194"/>
        <v>0.60408192351226442</v>
      </c>
      <c r="X88" s="18">
        <f t="shared" ref="X88" si="195">X87/X45</f>
        <v>0.69817368755141718</v>
      </c>
      <c r="Y88" s="18">
        <f t="shared" si="194"/>
        <v>0.47276534197722153</v>
      </c>
      <c r="Z88" s="18">
        <f t="shared" si="194"/>
        <v>0.59146698417880406</v>
      </c>
      <c r="AA88" s="18">
        <f t="shared" si="194"/>
        <v>0.66134822259024617</v>
      </c>
      <c r="AB88" s="18">
        <f t="shared" ref="AB88" si="196">AB87/AB45</f>
        <v>0.78398181225348706</v>
      </c>
      <c r="AC88" s="18">
        <f t="shared" si="194"/>
        <v>0.54727893953221862</v>
      </c>
      <c r="AD88" s="18">
        <f t="shared" ref="AD88" si="197">AD87/AD45</f>
        <v>0.96703962727887549</v>
      </c>
      <c r="AE88" s="18">
        <f t="shared" si="194"/>
        <v>0.72139011351439275</v>
      </c>
      <c r="AF88" s="18">
        <f t="shared" si="194"/>
        <v>0.71538178545053754</v>
      </c>
      <c r="AG88" s="18">
        <f t="shared" si="194"/>
        <v>0.49965358674678073</v>
      </c>
      <c r="AH88" s="18">
        <f t="shared" si="194"/>
        <v>0.74527208287719837</v>
      </c>
      <c r="AI88" s="18">
        <f t="shared" si="194"/>
        <v>0.41076948905969884</v>
      </c>
      <c r="AJ88" s="18">
        <f t="shared" ref="AJ88" si="198">AJ87/AJ45</f>
        <v>0.6776319143334617</v>
      </c>
      <c r="AK88" s="18">
        <f t="shared" si="194"/>
        <v>0.64402734754831747</v>
      </c>
      <c r="AL88" s="18">
        <f t="shared" ref="AL88:BR88" si="199">AL87/AL45</f>
        <v>0.65680912685348192</v>
      </c>
      <c r="AM88" s="18">
        <f t="shared" si="199"/>
        <v>0.46412979100451712</v>
      </c>
      <c r="AN88" s="18">
        <f t="shared" si="199"/>
        <v>0.61523421020564273</v>
      </c>
      <c r="AO88" s="18">
        <f t="shared" si="199"/>
        <v>0.63780703021431162</v>
      </c>
      <c r="AP88" s="18">
        <f t="shared" si="199"/>
        <v>0.52851367348895006</v>
      </c>
      <c r="AQ88" s="18">
        <f t="shared" si="199"/>
        <v>0.53478991100300421</v>
      </c>
      <c r="AR88" s="18">
        <f t="shared" si="199"/>
        <v>0.68853004741004653</v>
      </c>
      <c r="AS88" s="18">
        <f t="shared" si="199"/>
        <v>0.82118455351000652</v>
      </c>
      <c r="AT88" s="18">
        <f t="shared" si="199"/>
        <v>0.75670680022555559</v>
      </c>
      <c r="AU88" s="18">
        <f t="shared" ref="AU88" si="200">AU87/AU45</f>
        <v>0.85437045956994007</v>
      </c>
      <c r="AV88" s="18">
        <f t="shared" si="199"/>
        <v>0.50355387902485715</v>
      </c>
      <c r="AW88" s="18">
        <f t="shared" si="199"/>
        <v>0.43248590141085891</v>
      </c>
      <c r="AX88" s="18">
        <f t="shared" si="199"/>
        <v>0.64991500189686224</v>
      </c>
      <c r="AY88" s="18">
        <f t="shared" si="199"/>
        <v>0.62373875967076886</v>
      </c>
      <c r="AZ88" s="18">
        <f t="shared" si="199"/>
        <v>0.78387618040672735</v>
      </c>
      <c r="BA88" s="18">
        <f t="shared" si="199"/>
        <v>0.75639552744795657</v>
      </c>
      <c r="BB88" s="18">
        <f t="shared" si="199"/>
        <v>0.67344487344573711</v>
      </c>
      <c r="BC88" s="18">
        <f t="shared" si="199"/>
        <v>0.78708979209979102</v>
      </c>
      <c r="BD88" s="18">
        <f t="shared" si="199"/>
        <v>1.0806944043166811</v>
      </c>
      <c r="BE88" s="18">
        <f t="shared" si="199"/>
        <v>0.93371996532961243</v>
      </c>
      <c r="BF88" s="18">
        <f t="shared" si="199"/>
        <v>0.88416433900952174</v>
      </c>
      <c r="BG88" s="18">
        <f t="shared" si="199"/>
        <v>0.9083681213900332</v>
      </c>
      <c r="BH88" s="18">
        <f t="shared" si="199"/>
        <v>0.78921900662905398</v>
      </c>
      <c r="BI88" s="18">
        <f t="shared" si="199"/>
        <v>0.90396988592206662</v>
      </c>
      <c r="BJ88" s="18">
        <f t="shared" si="199"/>
        <v>0.88589082003660558</v>
      </c>
      <c r="BK88" s="18">
        <f t="shared" si="199"/>
        <v>1.0121157071135978</v>
      </c>
      <c r="BL88" s="18">
        <f t="shared" si="199"/>
        <v>0.79563314053254452</v>
      </c>
      <c r="BM88" s="18">
        <f t="shared" si="199"/>
        <v>1.0997798517062725</v>
      </c>
      <c r="BN88" s="18">
        <f t="shared" si="199"/>
        <v>1.0355688175937294</v>
      </c>
      <c r="BO88" s="18">
        <f t="shared" si="199"/>
        <v>1.1816494977452199</v>
      </c>
      <c r="BP88" s="18">
        <f t="shared" si="199"/>
        <v>1.1458158147961959</v>
      </c>
      <c r="BQ88" s="18">
        <f t="shared" si="199"/>
        <v>0.86165687405609159</v>
      </c>
      <c r="BR88" s="18">
        <f t="shared" si="199"/>
        <v>1.1009126715788053</v>
      </c>
      <c r="BS88" s="18">
        <f t="shared" ref="BS88:BU88" si="201">BS87/BS45</f>
        <v>0.90969696759105645</v>
      </c>
      <c r="BT88" s="18">
        <f t="shared" si="201"/>
        <v>1.176045198944947</v>
      </c>
      <c r="BU88" s="18">
        <f t="shared" si="201"/>
        <v>1.3409479271085842</v>
      </c>
      <c r="BV88" s="18"/>
    </row>
    <row r="89" spans="1:74" x14ac:dyDescent="0.35">
      <c r="A89" s="3" t="s">
        <v>99</v>
      </c>
      <c r="B89" s="17">
        <f t="shared" ref="B89:AK89" si="202">B88*B54</f>
        <v>0.15586263690435412</v>
      </c>
      <c r="C89" s="17">
        <f t="shared" si="202"/>
        <v>0.1847260881829382</v>
      </c>
      <c r="D89" s="17">
        <f t="shared" si="202"/>
        <v>0.21411432948476927</v>
      </c>
      <c r="E89" s="17">
        <f t="shared" si="202"/>
        <v>0.19627146869437184</v>
      </c>
      <c r="F89" s="17">
        <f t="shared" si="202"/>
        <v>0.21239376790855238</v>
      </c>
      <c r="G89" s="17">
        <f t="shared" si="202"/>
        <v>0.28089003133135543</v>
      </c>
      <c r="H89" s="17">
        <f t="shared" si="202"/>
        <v>0.20113858312306157</v>
      </c>
      <c r="I89" s="17">
        <f t="shared" si="202"/>
        <v>0.28801662521103805</v>
      </c>
      <c r="J89" s="17">
        <f t="shared" si="202"/>
        <v>0.40979395823780473</v>
      </c>
      <c r="K89" s="17">
        <f t="shared" si="202"/>
        <v>0.32143640774706084</v>
      </c>
      <c r="L89" s="17">
        <f t="shared" si="202"/>
        <v>0.29647797302747803</v>
      </c>
      <c r="M89" s="17">
        <f t="shared" si="202"/>
        <v>0.18537239446179785</v>
      </c>
      <c r="N89" s="17">
        <f t="shared" si="202"/>
        <v>0.29614076000696604</v>
      </c>
      <c r="O89" s="17">
        <f t="shared" si="202"/>
        <v>0.30677112461289863</v>
      </c>
      <c r="P89" s="17">
        <f t="shared" si="202"/>
        <v>0.32081923609656304</v>
      </c>
      <c r="Q89" s="17">
        <f t="shared" si="202"/>
        <v>0.29242869454268333</v>
      </c>
      <c r="R89" s="17">
        <f t="shared" si="202"/>
        <v>0.23436040355207954</v>
      </c>
      <c r="S89" s="17">
        <f t="shared" si="202"/>
        <v>0.43020644158047444</v>
      </c>
      <c r="T89" s="17">
        <f t="shared" si="202"/>
        <v>0.40889705011711752</v>
      </c>
      <c r="U89" s="17">
        <f t="shared" si="202"/>
        <v>0.2782939925084118</v>
      </c>
      <c r="V89" s="17">
        <f t="shared" si="202"/>
        <v>0.33928664258760066</v>
      </c>
      <c r="W89" s="17">
        <f t="shared" si="202"/>
        <v>0.48496717803097289</v>
      </c>
      <c r="X89" s="17">
        <f t="shared" ref="X89" si="203">X88*X54</f>
        <v>0.42181418580074964</v>
      </c>
      <c r="Y89" s="17">
        <f t="shared" si="202"/>
        <v>0.4381196102022738</v>
      </c>
      <c r="Z89" s="17">
        <f t="shared" si="202"/>
        <v>0.43426128575233242</v>
      </c>
      <c r="AA89" s="17">
        <f t="shared" si="202"/>
        <v>0.516395187501973</v>
      </c>
      <c r="AB89" s="17">
        <f t="shared" ref="AB89" si="204">AB88*AB54</f>
        <v>0.47365670708400437</v>
      </c>
      <c r="AC89" s="17">
        <f t="shared" si="202"/>
        <v>0.50996446638229465</v>
      </c>
      <c r="AD89" s="17">
        <f t="shared" ref="AD89" si="205">AD88*AD54</f>
        <v>0.56800070128185132</v>
      </c>
      <c r="AE89" s="17">
        <f t="shared" si="202"/>
        <v>0.49775917832493094</v>
      </c>
      <c r="AF89" s="17">
        <f t="shared" si="202"/>
        <v>0.55955207422396946</v>
      </c>
      <c r="AG89" s="17">
        <f t="shared" si="202"/>
        <v>0.43303310851387666</v>
      </c>
      <c r="AH89" s="17">
        <f t="shared" si="202"/>
        <v>0.59831702428169453</v>
      </c>
      <c r="AI89" s="17">
        <f t="shared" si="202"/>
        <v>0.42720026862208682</v>
      </c>
      <c r="AJ89" s="17">
        <f t="shared" ref="AJ89" si="206">AJ88*AJ54</f>
        <v>0.6776319143334617</v>
      </c>
      <c r="AK89" s="17">
        <f t="shared" si="202"/>
        <v>0.47013996371027172</v>
      </c>
      <c r="AL89" s="17">
        <f t="shared" ref="AL89:BR89" si="207">AL88*AL54</f>
        <v>0.55530226179430742</v>
      </c>
      <c r="AM89" s="17">
        <f t="shared" si="207"/>
        <v>0.48623120962377986</v>
      </c>
      <c r="AN89" s="17">
        <f t="shared" si="207"/>
        <v>0.5091593463770836</v>
      </c>
      <c r="AO89" s="17">
        <f t="shared" si="207"/>
        <v>0.67766996960270609</v>
      </c>
      <c r="AP89" s="17">
        <f t="shared" si="207"/>
        <v>0.39051288096683534</v>
      </c>
      <c r="AQ89" s="17">
        <f t="shared" si="207"/>
        <v>0.54886332971360963</v>
      </c>
      <c r="AR89" s="17">
        <f t="shared" si="207"/>
        <v>0.47336440759440701</v>
      </c>
      <c r="AS89" s="17">
        <f t="shared" si="207"/>
        <v>0.85311950836872907</v>
      </c>
      <c r="AT89" s="17">
        <f t="shared" si="207"/>
        <v>1.0388686579367796</v>
      </c>
      <c r="AU89" s="17">
        <f t="shared" ref="AU89" si="208">AU88*AU54</f>
        <v>0.9236437400756109</v>
      </c>
      <c r="AV89" s="17">
        <f t="shared" si="207"/>
        <v>0.50355387902485715</v>
      </c>
      <c r="AW89" s="17">
        <f t="shared" si="207"/>
        <v>0.75923689934009042</v>
      </c>
      <c r="AX89" s="17">
        <f t="shared" si="207"/>
        <v>0.85145658785094158</v>
      </c>
      <c r="AY89" s="17">
        <f t="shared" si="207"/>
        <v>0.6527498647717348</v>
      </c>
      <c r="AZ89" s="17">
        <f t="shared" si="207"/>
        <v>0.91317534418515645</v>
      </c>
      <c r="BA89" s="17">
        <f t="shared" si="207"/>
        <v>1.0199427879957683</v>
      </c>
      <c r="BB89" s="17">
        <f t="shared" si="207"/>
        <v>1.1260881490404129</v>
      </c>
      <c r="BC89" s="17">
        <f t="shared" si="207"/>
        <v>0.86579877130977023</v>
      </c>
      <c r="BD89" s="17">
        <f t="shared" si="207"/>
        <v>1.2530597318796868</v>
      </c>
      <c r="BE89" s="17">
        <f t="shared" si="207"/>
        <v>1.2894013192427154</v>
      </c>
      <c r="BF89" s="17">
        <f t="shared" si="207"/>
        <v>1.173669476561312</v>
      </c>
      <c r="BG89" s="17">
        <f t="shared" si="207"/>
        <v>1.3633448244248318</v>
      </c>
      <c r="BH89" s="17">
        <f t="shared" si="207"/>
        <v>1.1799803676240244</v>
      </c>
      <c r="BI89" s="17">
        <f t="shared" si="207"/>
        <v>1.3778958455316939</v>
      </c>
      <c r="BJ89" s="17">
        <f t="shared" si="207"/>
        <v>1.4121099671383495</v>
      </c>
      <c r="BK89" s="17">
        <f t="shared" si="207"/>
        <v>1.5491566945616293</v>
      </c>
      <c r="BL89" s="17">
        <f t="shared" si="207"/>
        <v>1.598702104808384</v>
      </c>
      <c r="BM89" s="17">
        <f t="shared" si="207"/>
        <v>1.5799076227869959</v>
      </c>
      <c r="BN89" s="17">
        <f t="shared" si="207"/>
        <v>1.6751848519898564</v>
      </c>
      <c r="BO89" s="17">
        <f t="shared" si="207"/>
        <v>1.7227415236487549</v>
      </c>
      <c r="BP89" s="17">
        <f t="shared" si="207"/>
        <v>2.0161110329047571</v>
      </c>
      <c r="BQ89" s="17">
        <f t="shared" si="207"/>
        <v>1.4410468410938082</v>
      </c>
      <c r="BR89" s="17">
        <f t="shared" si="207"/>
        <v>2.0532895065160259</v>
      </c>
      <c r="BS89" s="17">
        <f t="shared" ref="BS89:BU89" si="209">BS88*BS54</f>
        <v>1.2997868407413642</v>
      </c>
      <c r="BT89" s="17">
        <f t="shared" si="209"/>
        <v>2.0471897907560188</v>
      </c>
      <c r="BU89" s="17">
        <f t="shared" si="209"/>
        <v>1.2952337932298825</v>
      </c>
      <c r="BV89" s="17"/>
    </row>
    <row r="90" spans="1:74" x14ac:dyDescent="0.35">
      <c r="A90" s="4" t="s">
        <v>100</v>
      </c>
      <c r="B90" s="20">
        <f t="shared" ref="B90:AK90" si="210">1000*B78/B57</f>
        <v>9.7414148065221315</v>
      </c>
      <c r="C90" s="20">
        <f t="shared" si="210"/>
        <v>10.866240481349308</v>
      </c>
      <c r="D90" s="20">
        <f t="shared" si="210"/>
        <v>12.976626029379956</v>
      </c>
      <c r="E90" s="20">
        <f t="shared" si="210"/>
        <v>10.903970483020656</v>
      </c>
      <c r="F90" s="20">
        <f t="shared" si="210"/>
        <v>13.274610494284525</v>
      </c>
      <c r="G90" s="20">
        <f t="shared" si="210"/>
        <v>18.726002088757031</v>
      </c>
      <c r="H90" s="20">
        <f t="shared" si="210"/>
        <v>19.156055535529674</v>
      </c>
      <c r="I90" s="20">
        <f t="shared" si="210"/>
        <v>30.969529592584738</v>
      </c>
      <c r="J90" s="20">
        <f t="shared" si="210"/>
        <v>50.281467268442299</v>
      </c>
      <c r="K90" s="20">
        <f t="shared" si="210"/>
        <v>39.440050030314211</v>
      </c>
      <c r="L90" s="20">
        <f t="shared" si="210"/>
        <v>31.540209896540212</v>
      </c>
      <c r="M90" s="20">
        <f t="shared" si="210"/>
        <v>28.240766980773596</v>
      </c>
      <c r="N90" s="20">
        <f t="shared" si="210"/>
        <v>32.189213044235437</v>
      </c>
      <c r="O90" s="20">
        <f t="shared" si="210"/>
        <v>40.902816615053155</v>
      </c>
      <c r="P90" s="20">
        <f t="shared" si="210"/>
        <v>40.418171476732354</v>
      </c>
      <c r="Q90" s="20">
        <f t="shared" si="210"/>
        <v>44.989029929643586</v>
      </c>
      <c r="R90" s="20">
        <f t="shared" si="210"/>
        <v>34.464765228246989</v>
      </c>
      <c r="S90" s="20">
        <f t="shared" si="210"/>
        <v>84.19754642360715</v>
      </c>
      <c r="T90" s="20">
        <f t="shared" si="210"/>
        <v>85.441174651337988</v>
      </c>
      <c r="U90" s="20">
        <f t="shared" si="210"/>
        <v>40.33246268237852</v>
      </c>
      <c r="V90" s="20">
        <f t="shared" si="210"/>
        <v>125.53605775741224</v>
      </c>
      <c r="W90" s="20">
        <f t="shared" si="210"/>
        <v>126.77212197651745</v>
      </c>
      <c r="X90" s="20">
        <f t="shared" ref="X90" si="211">1000*X78/X57</f>
        <v>146.59814961709549</v>
      </c>
      <c r="Y90" s="20">
        <f t="shared" si="210"/>
        <v>181.58140343264</v>
      </c>
      <c r="Z90" s="20">
        <f t="shared" si="210"/>
        <v>141.64077779018729</v>
      </c>
      <c r="AA90" s="20">
        <f t="shared" si="210"/>
        <v>198.40446677707385</v>
      </c>
      <c r="AB90" s="20">
        <f t="shared" ref="AB90" si="212">1000*AB78/AB57</f>
        <v>176.13869587637399</v>
      </c>
      <c r="AC90" s="20">
        <f t="shared" si="210"/>
        <v>128.7349323672378</v>
      </c>
      <c r="AD90" s="20">
        <f t="shared" ref="AD90" si="213">1000*AD78/AD57</f>
        <v>195.65615966076592</v>
      </c>
      <c r="AE90" s="20">
        <f t="shared" si="210"/>
        <v>155.82026451910883</v>
      </c>
      <c r="AF90" s="20">
        <f t="shared" si="210"/>
        <v>200.77698577551288</v>
      </c>
      <c r="AG90" s="20">
        <f t="shared" si="210"/>
        <v>175.21185775253778</v>
      </c>
      <c r="AH90" s="20">
        <f t="shared" si="210"/>
        <v>224.63130385312741</v>
      </c>
      <c r="AI90" s="20">
        <f t="shared" si="210"/>
        <v>54.769265207959833</v>
      </c>
      <c r="AJ90" s="20">
        <f t="shared" ref="AJ90" si="214">1000*AJ78/AJ57</f>
        <v>211.10840408080921</v>
      </c>
      <c r="AK90" s="20">
        <f t="shared" si="210"/>
        <v>64.402734754831741</v>
      </c>
      <c r="AL90" s="20">
        <f t="shared" ref="AL90:BU90" si="215">1000*AL78/AL57</f>
        <v>59.709920623043807</v>
      </c>
      <c r="AM90" s="20">
        <f t="shared" si="215"/>
        <v>188.3040866361184</v>
      </c>
      <c r="AN90" s="20">
        <f t="shared" si="215"/>
        <v>66.818811860509655</v>
      </c>
      <c r="AO90" s="20">
        <f t="shared" si="215"/>
        <v>88.584309751987718</v>
      </c>
      <c r="AP90" s="20">
        <f t="shared" si="215"/>
        <v>82.800475513268836</v>
      </c>
      <c r="AQ90" s="20">
        <f t="shared" si="215"/>
        <v>482.04229441837299</v>
      </c>
      <c r="AR90" s="20">
        <f t="shared" si="215"/>
        <v>71.721879938546522</v>
      </c>
      <c r="AS90" s="20">
        <f t="shared" si="215"/>
        <v>91.242728167778509</v>
      </c>
      <c r="AT90" s="20">
        <f t="shared" si="215"/>
        <v>100.9884959596364</v>
      </c>
      <c r="AU90" s="20">
        <f t="shared" ref="AU90" si="216">1000*AU78/AU57</f>
        <v>115.45546750945137</v>
      </c>
      <c r="AV90" s="20">
        <f t="shared" si="215"/>
        <v>63.439858774785165</v>
      </c>
      <c r="AW90" s="20">
        <f t="shared" si="215"/>
        <v>89.3219881576577</v>
      </c>
      <c r="AX90" s="20">
        <f t="shared" si="215"/>
        <v>89.154023690205804</v>
      </c>
      <c r="AY90" s="20">
        <f t="shared" si="215"/>
        <v>91.373559373121225</v>
      </c>
      <c r="AZ90" s="20">
        <f t="shared" si="215"/>
        <v>127.26295647483195</v>
      </c>
      <c r="BA90" s="20">
        <f t="shared" si="215"/>
        <v>148.89675737164501</v>
      </c>
      <c r="BB90" s="20">
        <f t="shared" si="215"/>
        <v>139.08762069358195</v>
      </c>
      <c r="BC90" s="20">
        <f t="shared" si="215"/>
        <v>122.98278001559234</v>
      </c>
      <c r="BD90" s="20">
        <f t="shared" si="215"/>
        <v>139.22885909774297</v>
      </c>
      <c r="BE90" s="20">
        <f t="shared" si="215"/>
        <v>128.94013192427155</v>
      </c>
      <c r="BF90" s="20">
        <f t="shared" si="215"/>
        <v>156.48926354150828</v>
      </c>
      <c r="BG90" s="20">
        <f t="shared" si="215"/>
        <v>158.52846795637578</v>
      </c>
      <c r="BH90" s="20">
        <f t="shared" si="215"/>
        <v>367.73586231982858</v>
      </c>
      <c r="BI90" s="20">
        <f t="shared" si="215"/>
        <v>175.52813318875079</v>
      </c>
      <c r="BJ90" s="20">
        <f t="shared" si="215"/>
        <v>177.17816400732113</v>
      </c>
      <c r="BK90" s="20">
        <f t="shared" si="215"/>
        <v>172.1285216179588</v>
      </c>
      <c r="BL90" s="20">
        <f t="shared" si="215"/>
        <v>546.53304513216847</v>
      </c>
      <c r="BM90" s="20">
        <f t="shared" si="215"/>
        <v>744.81359359958367</v>
      </c>
      <c r="BN90" s="20">
        <f t="shared" si="215"/>
        <v>285.54287249827098</v>
      </c>
      <c r="BO90" s="20">
        <f t="shared" si="215"/>
        <v>198.93089187629965</v>
      </c>
      <c r="BP90" s="20">
        <f t="shared" si="215"/>
        <v>218.66714022828165</v>
      </c>
      <c r="BQ90" s="20">
        <f t="shared" si="215"/>
        <v>272.31328450772691</v>
      </c>
      <c r="BR90" s="20">
        <f t="shared" si="215"/>
        <v>218.43505388468358</v>
      </c>
      <c r="BS90" s="20">
        <f t="shared" si="215"/>
        <v>153.82092789838623</v>
      </c>
      <c r="BT90" s="20">
        <f t="shared" si="215"/>
        <v>217.78614795276795</v>
      </c>
      <c r="BU90" s="20">
        <f t="shared" si="215"/>
        <v>152.38044626233915</v>
      </c>
      <c r="BV90" s="20"/>
    </row>
    <row r="91" spans="1:74" x14ac:dyDescent="0.35">
      <c r="A91" s="3" t="s">
        <v>101</v>
      </c>
      <c r="B91" s="19">
        <f t="shared" ref="B91:AK91" si="217">B90/B45</f>
        <v>9.7414148065221315</v>
      </c>
      <c r="C91" s="19">
        <f t="shared" si="217"/>
        <v>10.866240481349308</v>
      </c>
      <c r="D91" s="19">
        <f t="shared" si="217"/>
        <v>12.976626029379956</v>
      </c>
      <c r="E91" s="19">
        <f t="shared" si="217"/>
        <v>10.903970483020656</v>
      </c>
      <c r="F91" s="19">
        <f t="shared" si="217"/>
        <v>13.274610494284525</v>
      </c>
      <c r="G91" s="19">
        <f t="shared" si="217"/>
        <v>18.726002088757031</v>
      </c>
      <c r="H91" s="19">
        <f t="shared" si="217"/>
        <v>19.156055535529674</v>
      </c>
      <c r="I91" s="19">
        <f t="shared" si="217"/>
        <v>30.969529592584738</v>
      </c>
      <c r="J91" s="19">
        <f t="shared" si="217"/>
        <v>50.281467268442299</v>
      </c>
      <c r="K91" s="19">
        <f t="shared" si="217"/>
        <v>39.440050030314211</v>
      </c>
      <c r="L91" s="19">
        <f t="shared" si="217"/>
        <v>31.540209896540212</v>
      </c>
      <c r="M91" s="19">
        <f t="shared" si="217"/>
        <v>28.240766980773596</v>
      </c>
      <c r="N91" s="19">
        <f t="shared" si="217"/>
        <v>32.189213044235437</v>
      </c>
      <c r="O91" s="19">
        <f t="shared" si="217"/>
        <v>40.902816615053155</v>
      </c>
      <c r="P91" s="19">
        <f t="shared" si="217"/>
        <v>40.418171476732354</v>
      </c>
      <c r="Q91" s="19">
        <f t="shared" si="217"/>
        <v>44.989029929643586</v>
      </c>
      <c r="R91" s="19">
        <f t="shared" si="217"/>
        <v>34.464765228246989</v>
      </c>
      <c r="S91" s="19">
        <f t="shared" si="217"/>
        <v>61.458063082924923</v>
      </c>
      <c r="T91" s="19">
        <f t="shared" si="217"/>
        <v>61.029410465241426</v>
      </c>
      <c r="U91" s="19">
        <f t="shared" si="217"/>
        <v>40.33246268237852</v>
      </c>
      <c r="V91" s="19">
        <f t="shared" si="217"/>
        <v>67.857328517520131</v>
      </c>
      <c r="W91" s="19">
        <f t="shared" si="217"/>
        <v>85.081961058065403</v>
      </c>
      <c r="X91" s="19">
        <f t="shared" ref="X91" si="218">X90/X45</f>
        <v>73.299074808547743</v>
      </c>
      <c r="Y91" s="19">
        <f t="shared" si="217"/>
        <v>72.632561373056006</v>
      </c>
      <c r="Z91" s="19">
        <f t="shared" si="217"/>
        <v>77.82460318142158</v>
      </c>
      <c r="AA91" s="19">
        <f t="shared" si="217"/>
        <v>90.595646930170716</v>
      </c>
      <c r="AB91" s="19">
        <f t="shared" ref="AB91" si="219">AB90/AB45</f>
        <v>82.307801811389709</v>
      </c>
      <c r="AC91" s="19">
        <f t="shared" si="217"/>
        <v>62.190788583206675</v>
      </c>
      <c r="AD91" s="19">
        <f t="shared" ref="AD91" si="220">AD90/AD45</f>
        <v>90.581555398502729</v>
      </c>
      <c r="AE91" s="19">
        <f t="shared" si="217"/>
        <v>72.139011351439265</v>
      </c>
      <c r="AF91" s="19">
        <f t="shared" si="217"/>
        <v>89.234215900227952</v>
      </c>
      <c r="AG91" s="19">
        <f t="shared" si="217"/>
        <v>66.620478232904105</v>
      </c>
      <c r="AH91" s="19">
        <f t="shared" si="217"/>
        <v>104.96789899678851</v>
      </c>
      <c r="AI91" s="19">
        <f t="shared" si="217"/>
        <v>54.769265207959833</v>
      </c>
      <c r="AJ91" s="19">
        <f t="shared" ref="AJ91" si="221">AJ90/AJ45</f>
        <v>86.875886453007894</v>
      </c>
      <c r="AK91" s="19">
        <f t="shared" si="217"/>
        <v>64.402734754831741</v>
      </c>
      <c r="AL91" s="19">
        <f t="shared" ref="AL91:BR91" si="222">AL90/AL45</f>
        <v>59.709920623043807</v>
      </c>
      <c r="AM91" s="19">
        <f t="shared" si="222"/>
        <v>88.405674477050894</v>
      </c>
      <c r="AN91" s="19">
        <f t="shared" si="222"/>
        <v>66.818811860509655</v>
      </c>
      <c r="AO91" s="19">
        <f t="shared" si="222"/>
        <v>88.584309751987718</v>
      </c>
      <c r="AP91" s="19">
        <f t="shared" si="222"/>
        <v>58.723741498772227</v>
      </c>
      <c r="AQ91" s="19">
        <f t="shared" si="222"/>
        <v>110.81432055594782</v>
      </c>
      <c r="AR91" s="19">
        <f t="shared" si="222"/>
        <v>71.721879938546522</v>
      </c>
      <c r="AS91" s="19">
        <f t="shared" si="222"/>
        <v>91.242728167778509</v>
      </c>
      <c r="AT91" s="19">
        <f t="shared" si="222"/>
        <v>100.9884959596364</v>
      </c>
      <c r="AU91" s="19">
        <f t="shared" ref="AU91" si="223">AU90/AU45</f>
        <v>115.45546750945137</v>
      </c>
      <c r="AV91" s="19">
        <f t="shared" si="222"/>
        <v>63.439858774785165</v>
      </c>
      <c r="AW91" s="19">
        <f t="shared" si="222"/>
        <v>89.3219881576577</v>
      </c>
      <c r="AX91" s="19">
        <f t="shared" si="222"/>
        <v>89.154023690205804</v>
      </c>
      <c r="AY91" s="19">
        <f t="shared" si="222"/>
        <v>91.373559373121225</v>
      </c>
      <c r="AZ91" s="19">
        <f t="shared" si="222"/>
        <v>127.26295647483195</v>
      </c>
      <c r="BA91" s="19">
        <f t="shared" si="222"/>
        <v>148.89675737164501</v>
      </c>
      <c r="BB91" s="19">
        <f t="shared" si="222"/>
        <v>139.08762069358195</v>
      </c>
      <c r="BC91" s="19">
        <f t="shared" si="222"/>
        <v>122.98278001559234</v>
      </c>
      <c r="BD91" s="19">
        <f t="shared" si="222"/>
        <v>139.22885909774297</v>
      </c>
      <c r="BE91" s="19">
        <f t="shared" si="222"/>
        <v>128.94013192427155</v>
      </c>
      <c r="BF91" s="19">
        <f t="shared" si="222"/>
        <v>156.48926354150828</v>
      </c>
      <c r="BG91" s="19">
        <f t="shared" si="222"/>
        <v>158.52846795637578</v>
      </c>
      <c r="BH91" s="19">
        <f t="shared" si="222"/>
        <v>137.72878738570358</v>
      </c>
      <c r="BI91" s="19">
        <f t="shared" si="222"/>
        <v>175.52813318875079</v>
      </c>
      <c r="BJ91" s="19">
        <f t="shared" si="222"/>
        <v>177.17816400732113</v>
      </c>
      <c r="BK91" s="19">
        <f t="shared" si="222"/>
        <v>172.1285216179588</v>
      </c>
      <c r="BL91" s="19">
        <f t="shared" si="222"/>
        <v>185.89559358237022</v>
      </c>
      <c r="BM91" s="19">
        <f t="shared" si="222"/>
        <v>205.18280815415528</v>
      </c>
      <c r="BN91" s="19">
        <f t="shared" si="222"/>
        <v>190.36191499884731</v>
      </c>
      <c r="BO91" s="19">
        <f t="shared" si="222"/>
        <v>198.93089187629965</v>
      </c>
      <c r="BP91" s="19">
        <f t="shared" si="222"/>
        <v>218.66714022828165</v>
      </c>
      <c r="BQ91" s="19">
        <f t="shared" si="222"/>
        <v>148.56153000967097</v>
      </c>
      <c r="BR91" s="19">
        <f t="shared" si="222"/>
        <v>218.43505388468358</v>
      </c>
      <c r="BS91" s="19">
        <f t="shared" ref="BS91:BU91" si="224">BS90/BS45</f>
        <v>153.82092789838623</v>
      </c>
      <c r="BT91" s="19">
        <f t="shared" si="224"/>
        <v>217.78614795276795</v>
      </c>
      <c r="BU91" s="19">
        <f t="shared" si="224"/>
        <v>152.38044626233915</v>
      </c>
      <c r="BV91" s="20"/>
    </row>
    <row r="92" spans="1:74" x14ac:dyDescent="0.35">
      <c r="A92" s="4" t="s">
        <v>102</v>
      </c>
      <c r="B92" s="18"/>
      <c r="C92" s="18"/>
      <c r="D92" s="18"/>
      <c r="E92" s="18"/>
      <c r="F92" s="18"/>
      <c r="G92" s="18"/>
      <c r="H92" s="18">
        <f t="shared" ref="H92:M92" si="225">H78/H58</f>
        <v>1.1826948687636019</v>
      </c>
      <c r="I92" s="18">
        <f t="shared" si="225"/>
        <v>0.95911786325160142</v>
      </c>
      <c r="J92" s="18">
        <f t="shared" si="225"/>
        <v>1.2211219652426837</v>
      </c>
      <c r="K92" s="18">
        <f t="shared" si="225"/>
        <v>1.2771070275300409</v>
      </c>
      <c r="L92" s="18">
        <f t="shared" si="225"/>
        <v>1.0536457264492602</v>
      </c>
      <c r="M92" s="18">
        <f t="shared" si="225"/>
        <v>1.0562364559437858</v>
      </c>
      <c r="N92" s="18"/>
      <c r="O92" s="18"/>
      <c r="P92" s="18">
        <f t="shared" ref="P92:BL92" si="226">P78/P58</f>
        <v>1.1257781591661096</v>
      </c>
      <c r="Q92" s="18">
        <f t="shared" si="226"/>
        <v>1.0394926251321945</v>
      </c>
      <c r="R92" s="18">
        <f t="shared" si="226"/>
        <v>0.94747368855775338</v>
      </c>
      <c r="S92" s="18">
        <f t="shared" si="226"/>
        <v>2.1722966977290645</v>
      </c>
      <c r="T92" s="18">
        <f t="shared" si="226"/>
        <v>1.8206423786353485</v>
      </c>
      <c r="U92" s="18">
        <f t="shared" si="226"/>
        <v>1.4202873878018056</v>
      </c>
      <c r="V92" s="18">
        <f t="shared" si="226"/>
        <v>2.1968810107547143</v>
      </c>
      <c r="W92" s="18">
        <f t="shared" si="226"/>
        <v>2.8918621025098958</v>
      </c>
      <c r="X92" s="18">
        <f t="shared" ref="X92" si="227">X78/X58</f>
        <v>3.4709880660743315</v>
      </c>
      <c r="Y92" s="18">
        <f t="shared" si="226"/>
        <v>2.9624999680026676</v>
      </c>
      <c r="Z92" s="18">
        <f t="shared" si="226"/>
        <v>2.8994288705239222</v>
      </c>
      <c r="AA92" s="18">
        <f t="shared" si="226"/>
        <v>4.6533934789749258</v>
      </c>
      <c r="AB92" s="18">
        <f t="shared" ref="AB92" si="228">AB78/AB58</f>
        <v>4.1704162907762576</v>
      </c>
      <c r="AC92" s="18">
        <f t="shared" si="226"/>
        <v>3.0221783098941879</v>
      </c>
      <c r="AD92" s="18">
        <f t="shared" ref="AD92" si="229">AD78/AD58</f>
        <v>5.541084324364304</v>
      </c>
      <c r="AE92" s="18">
        <f t="shared" si="226"/>
        <v>4.2055571393167641</v>
      </c>
      <c r="AF92" s="18">
        <f t="shared" si="226"/>
        <v>4.2698943911277869</v>
      </c>
      <c r="AG92" s="18">
        <f t="shared" si="226"/>
        <v>4.6645878954283058</v>
      </c>
      <c r="AH92" s="18">
        <f t="shared" si="226"/>
        <v>5.1241767079561304</v>
      </c>
      <c r="AI92" s="18">
        <f t="shared" si="226"/>
        <v>2.0400992419911899</v>
      </c>
      <c r="AJ92" s="18">
        <f t="shared" ref="AJ92" si="230">AJ78/AJ58</f>
        <v>4.8916950865896567</v>
      </c>
      <c r="AK92" s="18">
        <f t="shared" si="226"/>
        <v>2.3642863682979476</v>
      </c>
      <c r="AL92" s="18">
        <f t="shared" si="226"/>
        <v>1.8114611409935475</v>
      </c>
      <c r="AM92" s="18">
        <f t="shared" si="226"/>
        <v>2.9022469462542624</v>
      </c>
      <c r="AN92" s="18">
        <f t="shared" si="226"/>
        <v>2.0943550865083647</v>
      </c>
      <c r="AO92" s="18">
        <f t="shared" si="226"/>
        <v>1.8432623173193603</v>
      </c>
      <c r="AP92" s="18">
        <f t="shared" si="226"/>
        <v>2.5428083530455079</v>
      </c>
      <c r="AQ92" s="18">
        <f t="shared" si="226"/>
        <v>5.6435825051426338</v>
      </c>
      <c r="AR92" s="18">
        <f t="shared" si="226"/>
        <v>1.874523054073852</v>
      </c>
      <c r="AS92" s="18">
        <f t="shared" si="226"/>
        <v>2.4619343837184005</v>
      </c>
      <c r="AT92" s="18">
        <f t="shared" si="226"/>
        <v>2.1520157548583185</v>
      </c>
      <c r="AU92" s="18">
        <f t="shared" ref="AU92" si="231">AU78/AU58</f>
        <v>2.5105468049805402</v>
      </c>
      <c r="AV92" s="18">
        <f t="shared" si="226"/>
        <v>2.0129473181040387</v>
      </c>
      <c r="AW92" s="18">
        <f t="shared" si="226"/>
        <v>2.4517341349821926</v>
      </c>
      <c r="AX92" s="18">
        <f t="shared" si="226"/>
        <v>2.8383587383755473</v>
      </c>
      <c r="AY92" s="18">
        <f t="shared" si="226"/>
        <v>2.4975764779965788</v>
      </c>
      <c r="AZ92" s="18">
        <f t="shared" si="226"/>
        <v>2.5607712882839517</v>
      </c>
      <c r="BA92" s="18">
        <f t="shared" si="226"/>
        <v>2.2518999001755446</v>
      </c>
      <c r="BB92" s="18">
        <f t="shared" si="226"/>
        <v>3.2596744920421434</v>
      </c>
      <c r="BC92" s="18">
        <f t="shared" si="226"/>
        <v>2.5647225141441821</v>
      </c>
      <c r="BD92" s="18">
        <f t="shared" si="226"/>
        <v>3.4534878309892671</v>
      </c>
      <c r="BE92" s="18">
        <f t="shared" si="226"/>
        <v>3.4473947207644602</v>
      </c>
      <c r="BF92" s="18">
        <f t="shared" si="226"/>
        <v>2.6731654968710346</v>
      </c>
      <c r="BG92" s="18">
        <f t="shared" si="226"/>
        <v>2.7897792630952356</v>
      </c>
      <c r="BH92" s="18">
        <f t="shared" si="226"/>
        <v>6.4974167983610061</v>
      </c>
      <c r="BI92" s="18">
        <f t="shared" si="226"/>
        <v>2.5576163588261043</v>
      </c>
      <c r="BJ92" s="18">
        <f t="shared" si="226"/>
        <v>2.5836814596172277</v>
      </c>
      <c r="BK92" s="18">
        <f t="shared" si="226"/>
        <v>3.1453630756440405</v>
      </c>
      <c r="BL92" s="18">
        <f t="shared" si="226"/>
        <v>9.740798815196035</v>
      </c>
      <c r="BN92" s="18"/>
      <c r="BO92" s="18"/>
      <c r="BP92" s="18"/>
      <c r="BQ92" s="18">
        <f>BQ78/BQ58</f>
        <v>5.3916498956236101</v>
      </c>
      <c r="BR92" s="18"/>
      <c r="BS92" s="18">
        <f>BS78/BS58</f>
        <v>2.8094566491531321</v>
      </c>
      <c r="BT92" s="18"/>
      <c r="BU92" s="18"/>
      <c r="BV92" s="18"/>
    </row>
    <row r="93" spans="1:74" ht="15" thickBot="1" x14ac:dyDescent="0.4">
      <c r="A93" s="8" t="s">
        <v>103</v>
      </c>
      <c r="B93" s="25"/>
      <c r="C93" s="25"/>
      <c r="D93" s="25"/>
      <c r="E93" s="25"/>
      <c r="F93" s="25"/>
      <c r="G93" s="25"/>
      <c r="H93" s="25"/>
      <c r="I93" s="25">
        <f>I78/I61</f>
        <v>1.4386767948774022</v>
      </c>
      <c r="J93" s="25">
        <f>J78/J61</f>
        <v>1.6281626203235782</v>
      </c>
      <c r="K93" s="25">
        <f>K78/K61</f>
        <v>1.7028093700400548</v>
      </c>
      <c r="L93" s="25">
        <f>L78/L61</f>
        <v>1.4255206887254699</v>
      </c>
      <c r="M93" s="25">
        <f>M78/M61</f>
        <v>0.90534553366610204</v>
      </c>
      <c r="N93" s="25"/>
      <c r="O93" s="25"/>
      <c r="P93" s="25">
        <f t="shared" ref="P93:BL93" si="232">P78/P61</f>
        <v>1.0471765309360435</v>
      </c>
      <c r="Q93" s="25">
        <f t="shared" si="232"/>
        <v>1.1087921334743409</v>
      </c>
      <c r="R93" s="25">
        <f t="shared" si="232"/>
        <v>0.80813932259337784</v>
      </c>
      <c r="S93" s="25">
        <f t="shared" si="232"/>
        <v>2.3759495131411641</v>
      </c>
      <c r="T93" s="25">
        <f t="shared" si="232"/>
        <v>1.9857496531684564</v>
      </c>
      <c r="U93" s="25">
        <f t="shared" si="232"/>
        <v>1.2309157360948981</v>
      </c>
      <c r="V93" s="25">
        <f t="shared" si="232"/>
        <v>2.3538010829514793</v>
      </c>
      <c r="W93" s="25">
        <f t="shared" si="232"/>
        <v>2.9101650272093256</v>
      </c>
      <c r="X93" s="25">
        <f t="shared" ref="X93" si="233">X78/X61</f>
        <v>3.8159959160154551</v>
      </c>
      <c r="Y93" s="25">
        <f t="shared" si="232"/>
        <v>3.2434266891063697</v>
      </c>
      <c r="Z93" s="25">
        <f t="shared" si="232"/>
        <v>3.5207350570647629</v>
      </c>
      <c r="AA93" s="25">
        <f t="shared" si="232"/>
        <v>4.6828453364367926</v>
      </c>
      <c r="AB93" s="25">
        <f t="shared" ref="AB93" si="234">AB78/AB61</f>
        <v>4.5849456208835369</v>
      </c>
      <c r="AC93" s="25">
        <f t="shared" si="232"/>
        <v>3.1555097059189317</v>
      </c>
      <c r="AD93" s="25">
        <f t="shared" ref="AD93" si="235">AD78/AD61</f>
        <v>6.9263554054553795</v>
      </c>
      <c r="AE93" s="25">
        <f t="shared" si="232"/>
        <v>5.5197937453532528</v>
      </c>
      <c r="AF93" s="25">
        <f t="shared" si="232"/>
        <v>5.3373679889097332</v>
      </c>
      <c r="AG93" s="25">
        <f t="shared" si="232"/>
        <v>5.0290088247586411</v>
      </c>
      <c r="AH93" s="25">
        <f t="shared" si="232"/>
        <v>5.1566082061077516</v>
      </c>
      <c r="AI93" s="25">
        <f t="shared" si="232"/>
        <v>1.9834298186025454</v>
      </c>
      <c r="AJ93" s="25">
        <f t="shared" ref="AJ93" si="236">AJ78/AJ61</f>
        <v>4.8916950865896567</v>
      </c>
      <c r="AK93" s="25">
        <f t="shared" si="232"/>
        <v>2.5022030731153277</v>
      </c>
      <c r="AL93" s="25">
        <f t="shared" si="232"/>
        <v>2.4152815213247303</v>
      </c>
      <c r="AM93" s="25">
        <f t="shared" si="232"/>
        <v>3.8817552906150761</v>
      </c>
      <c r="AN93" s="25">
        <f t="shared" si="232"/>
        <v>2.1200212027645953</v>
      </c>
      <c r="AO93" s="25">
        <f t="shared" si="232"/>
        <v>1.8851546427129824</v>
      </c>
      <c r="AP93" s="25">
        <f t="shared" si="232"/>
        <v>2.860659397176196</v>
      </c>
      <c r="AQ93" s="25">
        <f t="shared" si="232"/>
        <v>7.0103876431068652</v>
      </c>
      <c r="AR93" s="25">
        <f t="shared" si="232"/>
        <v>1.8377677000724035</v>
      </c>
      <c r="AS93" s="25">
        <f t="shared" si="232"/>
        <v>2.4619343837184005</v>
      </c>
      <c r="AT93" s="25">
        <f t="shared" si="232"/>
        <v>2.311143680393617</v>
      </c>
      <c r="AU93" s="25">
        <f t="shared" ref="AU93" si="237">AU78/AU61</f>
        <v>3.4520018568482427</v>
      </c>
      <c r="AV93" s="25">
        <f t="shared" si="232"/>
        <v>1.816227466562053</v>
      </c>
      <c r="AW93" s="25">
        <f t="shared" si="232"/>
        <v>2.1881727154716075</v>
      </c>
      <c r="AX93" s="25">
        <f t="shared" si="232"/>
        <v>2.4944806604569716</v>
      </c>
      <c r="AY93" s="25">
        <f t="shared" si="232"/>
        <v>2.2290870066119473</v>
      </c>
      <c r="AZ93" s="25">
        <f t="shared" si="232"/>
        <v>3.2171715235719263</v>
      </c>
      <c r="BA93" s="25">
        <f t="shared" si="232"/>
        <v>2.629424295204974</v>
      </c>
      <c r="BB93" s="25">
        <f t="shared" si="232"/>
        <v>2.9400985614497768</v>
      </c>
      <c r="BC93" s="25">
        <f t="shared" si="232"/>
        <v>3.1257555641132222</v>
      </c>
      <c r="BD93" s="25">
        <f t="shared" si="232"/>
        <v>2.9553886245965844</v>
      </c>
      <c r="BE93" s="25">
        <f t="shared" si="232"/>
        <v>3.0496184068300995</v>
      </c>
      <c r="BF93" s="25">
        <f t="shared" si="232"/>
        <v>1.978921059576858</v>
      </c>
      <c r="BG93" s="25">
        <f t="shared" si="232"/>
        <v>2.2001213733955609</v>
      </c>
      <c r="BH93" s="25">
        <f t="shared" si="232"/>
        <v>5.3884826813330449</v>
      </c>
      <c r="BI93" s="25">
        <f t="shared" si="232"/>
        <v>2.4823923482723953</v>
      </c>
      <c r="BJ93" s="25">
        <f t="shared" si="232"/>
        <v>2.3683746713157925</v>
      </c>
      <c r="BK93" s="25">
        <f t="shared" si="232"/>
        <v>2.5806274325170424</v>
      </c>
      <c r="BL93" s="25">
        <f t="shared" si="232"/>
        <v>7.6388369656011008</v>
      </c>
      <c r="BM93" s="9"/>
      <c r="BN93" s="25"/>
      <c r="BO93" s="25"/>
      <c r="BP93" s="25"/>
      <c r="BQ93" s="25">
        <f>BQ78/BQ61</f>
        <v>4.5073506293031773</v>
      </c>
      <c r="BR93" s="25"/>
      <c r="BS93" s="25">
        <f>BS78/BS61</f>
        <v>1.8877771950831321</v>
      </c>
      <c r="BT93" s="25"/>
      <c r="BU93" s="25"/>
      <c r="BV93" s="18"/>
    </row>
    <row r="94" spans="1:74" x14ac:dyDescent="0.35">
      <c r="A94" s="78" t="s">
        <v>104</v>
      </c>
      <c r="B94" s="84"/>
      <c r="C94" s="84"/>
      <c r="D94" s="84"/>
      <c r="E94" s="84"/>
      <c r="F94" s="84"/>
      <c r="G94" s="84"/>
      <c r="H94" s="84">
        <f t="shared" ref="H94:M94" si="238">H73/H59</f>
        <v>41.160000000000004</v>
      </c>
      <c r="I94" s="84">
        <f t="shared" si="238"/>
        <v>32.002050781250006</v>
      </c>
      <c r="J94" s="84">
        <f t="shared" si="238"/>
        <v>32.380968750000001</v>
      </c>
      <c r="K94" s="84">
        <f t="shared" si="238"/>
        <v>32.380968750000001</v>
      </c>
      <c r="L94" s="84">
        <f t="shared" si="238"/>
        <v>31.179332073093889</v>
      </c>
      <c r="M94" s="84">
        <f t="shared" si="238"/>
        <v>34.284364583333328</v>
      </c>
      <c r="N94" s="84"/>
      <c r="O94" s="84"/>
      <c r="P94" s="84">
        <f t="shared" ref="P94:BN94" si="239">P73/P59</f>
        <v>29.710152452966245</v>
      </c>
      <c r="Q94" s="84">
        <f t="shared" si="239"/>
        <v>34.658203125</v>
      </c>
      <c r="R94" s="84">
        <f t="shared" si="239"/>
        <v>36.654776060245744</v>
      </c>
      <c r="S94" s="84">
        <f t="shared" si="239"/>
        <v>38.700000000000003</v>
      </c>
      <c r="T94" s="84">
        <f t="shared" si="239"/>
        <v>39.065993351007876</v>
      </c>
      <c r="U94" s="84">
        <f t="shared" si="239"/>
        <v>49.300295857988168</v>
      </c>
      <c r="V94" s="84">
        <f t="shared" si="239"/>
        <v>46.666666666666671</v>
      </c>
      <c r="W94" s="84">
        <f t="shared" si="239"/>
        <v>49.424913967010802</v>
      </c>
      <c r="X94" s="84">
        <f t="shared" ref="X94" si="240">X73/X59</f>
        <v>55.246073537267776</v>
      </c>
      <c r="Y94" s="84">
        <f t="shared" si="239"/>
        <v>48.944989607952543</v>
      </c>
      <c r="Z94" s="84">
        <f t="shared" si="239"/>
        <v>54.587460207612445</v>
      </c>
      <c r="AA94" s="84">
        <f t="shared" si="239"/>
        <v>56.289782840868632</v>
      </c>
      <c r="AB94" s="84">
        <f t="shared" ref="AB94" si="241">AB73/AB59</f>
        <v>59.192221647072614</v>
      </c>
      <c r="AC94" s="84">
        <f t="shared" si="239"/>
        <v>45.386888844805917</v>
      </c>
      <c r="AD94" s="84">
        <f t="shared" ref="AD94" si="242">AD73/AD59</f>
        <v>61.361128234373567</v>
      </c>
      <c r="AE94" s="84">
        <f t="shared" si="239"/>
        <v>57.578231292517003</v>
      </c>
      <c r="AF94" s="84">
        <f t="shared" si="239"/>
        <v>53.167129372859513</v>
      </c>
      <c r="AG94" s="84">
        <f t="shared" si="239"/>
        <v>66.556395715185886</v>
      </c>
      <c r="AH94" s="84">
        <f t="shared" si="239"/>
        <v>57.028746885012467</v>
      </c>
      <c r="AI94" s="84">
        <f t="shared" si="239"/>
        <v>69.531428571428577</v>
      </c>
      <c r="AJ94" s="84">
        <f t="shared" ref="AJ94" si="243">AJ73/AJ59</f>
        <v>54.066796874999994</v>
      </c>
      <c r="AK94" s="84">
        <f t="shared" si="239"/>
        <v>73.421924621626999</v>
      </c>
      <c r="AL94" s="84">
        <f t="shared" si="239"/>
        <v>47.529049744897968</v>
      </c>
      <c r="AM94" s="84">
        <f t="shared" si="239"/>
        <v>39.815765083801587</v>
      </c>
      <c r="AN94" s="107">
        <f t="shared" si="239"/>
        <v>71.045933481464999</v>
      </c>
      <c r="AO94" s="84">
        <f t="shared" si="239"/>
        <v>55.487999999999992</v>
      </c>
      <c r="AP94" s="84">
        <f t="shared" si="239"/>
        <v>61.4201388888889</v>
      </c>
      <c r="AQ94" s="84">
        <f t="shared" si="239"/>
        <v>46.830600306158772</v>
      </c>
      <c r="AR94" s="84">
        <f t="shared" si="239"/>
        <v>52.272000000000013</v>
      </c>
      <c r="AS94" s="84">
        <f t="shared" si="239"/>
        <v>62.958590534979429</v>
      </c>
      <c r="AT94" s="84">
        <f t="shared" si="239"/>
        <v>60.376955950859987</v>
      </c>
      <c r="AU94" s="84">
        <f t="shared" ref="AU94" si="244">AU73/AU59</f>
        <v>57.98591980410162</v>
      </c>
      <c r="AV94" s="84">
        <f t="shared" si="239"/>
        <v>64.517685871199987</v>
      </c>
      <c r="AW94" s="84">
        <f t="shared" si="239"/>
        <v>68.620677437641717</v>
      </c>
      <c r="AX94" s="84">
        <f t="shared" si="239"/>
        <v>76.407779370362462</v>
      </c>
      <c r="AY94" s="84">
        <f t="shared" si="239"/>
        <v>66.511977186324884</v>
      </c>
      <c r="AZ94" s="84">
        <f t="shared" si="239"/>
        <v>65.396144466978001</v>
      </c>
      <c r="BA94" s="84">
        <f t="shared" si="239"/>
        <v>58.731151034099156</v>
      </c>
      <c r="BB94" s="84">
        <f t="shared" si="239"/>
        <v>80.073417933289207</v>
      </c>
      <c r="BC94" s="84">
        <f t="shared" si="239"/>
        <v>66.038686828840682</v>
      </c>
      <c r="BD94" s="84">
        <f t="shared" si="239"/>
        <v>76.480222667592471</v>
      </c>
      <c r="BE94" s="84">
        <f t="shared" si="239"/>
        <v>77.981161635554514</v>
      </c>
      <c r="BF94" s="84">
        <f t="shared" si="239"/>
        <v>61.210864015049715</v>
      </c>
      <c r="BG94" s="84">
        <f t="shared" si="239"/>
        <v>64.525890921774959</v>
      </c>
      <c r="BH94" s="84">
        <f t="shared" si="239"/>
        <v>55.95090200072778</v>
      </c>
      <c r="BI94" s="84">
        <f t="shared" si="239"/>
        <v>59.741004935720838</v>
      </c>
      <c r="BJ94" s="84">
        <f t="shared" si="239"/>
        <v>59.30172788490971</v>
      </c>
      <c r="BK94" s="84">
        <f t="shared" si="239"/>
        <v>67.002248294595645</v>
      </c>
      <c r="BL94" s="84">
        <f t="shared" si="239"/>
        <v>65.350599822830787</v>
      </c>
      <c r="BM94" s="108">
        <f t="shared" si="239"/>
        <v>63.771564544913758</v>
      </c>
      <c r="BN94" s="108">
        <f t="shared" si="239"/>
        <v>67.420186396985926</v>
      </c>
      <c r="BO94" s="84"/>
      <c r="BP94" s="84"/>
      <c r="BQ94" s="84">
        <f>BQ73/BQ59</f>
        <v>62.698219198790639</v>
      </c>
      <c r="BR94" s="84"/>
      <c r="BS94" s="84">
        <f>BS73/BS59</f>
        <v>51.749311887254912</v>
      </c>
      <c r="BT94" s="84"/>
      <c r="BU94" s="108">
        <f>BU73/BU59</f>
        <v>75.624999999999986</v>
      </c>
      <c r="BV94" s="106"/>
    </row>
    <row r="95" spans="1:74" ht="15" thickBot="1" x14ac:dyDescent="0.4">
      <c r="A95" s="8" t="s">
        <v>105</v>
      </c>
      <c r="B95" s="25"/>
      <c r="C95" s="25"/>
      <c r="D95" s="25"/>
      <c r="E95" s="25"/>
      <c r="F95" s="25"/>
      <c r="G95" s="25"/>
      <c r="H95" s="25"/>
      <c r="I95" s="25">
        <f>I73/I62</f>
        <v>48.003076171875001</v>
      </c>
      <c r="J95" s="25">
        <f>J73/J62</f>
        <v>43.174624999999999</v>
      </c>
      <c r="K95" s="25">
        <f>K73/K62</f>
        <v>43.174624999999999</v>
      </c>
      <c r="L95" s="25">
        <f>L73/L62</f>
        <v>42.183802216538794</v>
      </c>
      <c r="M95" s="25">
        <f>M73/M62</f>
        <v>29.386598214285712</v>
      </c>
      <c r="N95" s="25"/>
      <c r="O95" s="25"/>
      <c r="P95" s="25">
        <f t="shared" ref="P95:BL95" si="245">P73/P62</f>
        <v>27.635794961880769</v>
      </c>
      <c r="Q95" s="25">
        <f t="shared" si="245"/>
        <v>36.96875</v>
      </c>
      <c r="R95" s="25">
        <f t="shared" si="245"/>
        <v>31.264367816091962</v>
      </c>
      <c r="S95" s="25">
        <f t="shared" si="245"/>
        <v>42.328125</v>
      </c>
      <c r="T95" s="25">
        <f t="shared" si="245"/>
        <v>42.608742748035553</v>
      </c>
      <c r="U95" s="25">
        <f t="shared" si="245"/>
        <v>42.726923076923072</v>
      </c>
      <c r="V95" s="25">
        <f t="shared" si="245"/>
        <v>50</v>
      </c>
      <c r="W95" s="25">
        <f t="shared" si="245"/>
        <v>49.737729878194408</v>
      </c>
      <c r="X95" s="25">
        <f t="shared" ref="X95" si="246">X73/X62</f>
        <v>60.73740012380344</v>
      </c>
      <c r="Y95" s="25">
        <f t="shared" si="245"/>
        <v>53.586324829396332</v>
      </c>
      <c r="Z95" s="25">
        <f t="shared" si="245"/>
        <v>66.284773109243687</v>
      </c>
      <c r="AA95" s="25">
        <f t="shared" si="245"/>
        <v>56.646047289228562</v>
      </c>
      <c r="AB95" s="25">
        <f t="shared" ref="AB95" si="247">AB73/AB62</f>
        <v>65.075785846932249</v>
      </c>
      <c r="AC95" s="25">
        <f t="shared" si="245"/>
        <v>47.389251587959123</v>
      </c>
      <c r="AD95" s="25">
        <f t="shared" ref="AD95" si="248">AD73/AD62</f>
        <v>76.701410292966955</v>
      </c>
      <c r="AE95" s="25">
        <f t="shared" si="245"/>
        <v>75.571428571428555</v>
      </c>
      <c r="AF95" s="25">
        <f t="shared" si="245"/>
        <v>66.458911716074383</v>
      </c>
      <c r="AG95" s="25">
        <f t="shared" si="245"/>
        <v>71.756114130434781</v>
      </c>
      <c r="AH95" s="25">
        <f t="shared" si="245"/>
        <v>57.38968832099355</v>
      </c>
      <c r="AI95" s="25">
        <f t="shared" si="245"/>
        <v>67.599999999999994</v>
      </c>
      <c r="AJ95" s="25">
        <f t="shared" ref="AJ95" si="249">AJ73/AJ62</f>
        <v>54.066796874999994</v>
      </c>
      <c r="AK95" s="25">
        <f t="shared" si="245"/>
        <v>77.704870224555251</v>
      </c>
      <c r="AL95" s="25">
        <f t="shared" si="245"/>
        <v>63.372066326530629</v>
      </c>
      <c r="AM95" s="25">
        <f t="shared" si="245"/>
        <v>53.253585799584627</v>
      </c>
      <c r="AN95" s="104">
        <f t="shared" si="245"/>
        <v>71.916594430992774</v>
      </c>
      <c r="AO95" s="25">
        <f t="shared" si="245"/>
        <v>56.74909090909091</v>
      </c>
      <c r="AP95" s="25">
        <f t="shared" si="245"/>
        <v>69.097656250000014</v>
      </c>
      <c r="AQ95" s="25">
        <f t="shared" si="245"/>
        <v>58.172386317806591</v>
      </c>
      <c r="AR95" s="25">
        <f t="shared" si="245"/>
        <v>51.247058823529407</v>
      </c>
      <c r="AS95" s="25">
        <f t="shared" si="245"/>
        <v>62.958590534979429</v>
      </c>
      <c r="AT95" s="25">
        <f t="shared" si="245"/>
        <v>64.841449172578521</v>
      </c>
      <c r="AU95" s="25">
        <f t="shared" ref="AU95" si="250">AU73/AU62</f>
        <v>79.730639730639737</v>
      </c>
      <c r="AV95" s="25">
        <f t="shared" si="245"/>
        <v>58.212548388332714</v>
      </c>
      <c r="AW95" s="25">
        <f t="shared" si="245"/>
        <v>61.243954613095248</v>
      </c>
      <c r="AX95" s="25">
        <f t="shared" si="245"/>
        <v>67.150683023568547</v>
      </c>
      <c r="AY95" s="25">
        <f t="shared" si="245"/>
        <v>59.361939638794965</v>
      </c>
      <c r="AZ95" s="25">
        <f t="shared" si="245"/>
        <v>82.159080232247661</v>
      </c>
      <c r="BA95" s="25">
        <f t="shared" si="245"/>
        <v>68.577255766286356</v>
      </c>
      <c r="BB95" s="25">
        <f t="shared" si="245"/>
        <v>72.223082841790259</v>
      </c>
      <c r="BC95" s="25">
        <f t="shared" si="245"/>
        <v>80.484649572649587</v>
      </c>
      <c r="BD95" s="25">
        <f t="shared" si="245"/>
        <v>65.449421321305095</v>
      </c>
      <c r="BE95" s="25">
        <f t="shared" si="245"/>
        <v>68.983335292990532</v>
      </c>
      <c r="BF95" s="25">
        <f t="shared" si="245"/>
        <v>45.313867778131467</v>
      </c>
      <c r="BG95" s="25">
        <f t="shared" si="245"/>
        <v>50.887463976945234</v>
      </c>
      <c r="BH95" s="25">
        <f t="shared" si="245"/>
        <v>46.40158939964202</v>
      </c>
      <c r="BI95" s="25">
        <f t="shared" si="245"/>
        <v>57.983916555258467</v>
      </c>
      <c r="BJ95" s="25">
        <f t="shared" si="245"/>
        <v>54.359917227833897</v>
      </c>
      <c r="BK95" s="25">
        <f t="shared" si="245"/>
        <v>54.972299168975063</v>
      </c>
      <c r="BL95" s="25">
        <f t="shared" si="245"/>
        <v>51.248628282114673</v>
      </c>
      <c r="BM95" s="9"/>
      <c r="BN95" s="25"/>
      <c r="BO95" s="25"/>
      <c r="BP95" s="25"/>
      <c r="BQ95" s="25">
        <f>BQ73/BQ62</f>
        <v>52.414912546759687</v>
      </c>
      <c r="BR95" s="25"/>
      <c r="BS95" s="25">
        <f>BS73/BS62</f>
        <v>34.772264904479577</v>
      </c>
      <c r="BT95" s="25"/>
      <c r="BU95" s="25"/>
      <c r="BV95" s="18"/>
    </row>
    <row r="96" spans="1:74" x14ac:dyDescent="0.35">
      <c r="A96" s="4" t="s">
        <v>106</v>
      </c>
      <c r="B96" s="18">
        <f t="shared" ref="B96:AK96" si="251">B18*B50/60000</f>
        <v>3.36</v>
      </c>
      <c r="C96" s="18">
        <f t="shared" si="251"/>
        <v>3.4</v>
      </c>
      <c r="D96" s="18">
        <f t="shared" si="251"/>
        <v>3.8224999999999998</v>
      </c>
      <c r="E96" s="18">
        <f t="shared" si="251"/>
        <v>3.3</v>
      </c>
      <c r="F96" s="18">
        <f t="shared" si="251"/>
        <v>3.6</v>
      </c>
      <c r="G96" s="18">
        <f t="shared" si="251"/>
        <v>4</v>
      </c>
      <c r="H96" s="18">
        <f t="shared" si="251"/>
        <v>3.5</v>
      </c>
      <c r="I96" s="18">
        <f t="shared" si="251"/>
        <v>4.8049999999999997</v>
      </c>
      <c r="J96" s="18">
        <f t="shared" si="251"/>
        <v>5.4333333333333336</v>
      </c>
      <c r="K96" s="18">
        <f t="shared" si="251"/>
        <v>4.0750000000000002</v>
      </c>
      <c r="L96" s="18">
        <f t="shared" si="251"/>
        <v>4.3866666666666667</v>
      </c>
      <c r="M96" s="18">
        <f t="shared" si="251"/>
        <v>3.0085000000000002</v>
      </c>
      <c r="N96" s="18">
        <f t="shared" si="251"/>
        <v>4.293333333333333</v>
      </c>
      <c r="O96" s="18">
        <f t="shared" si="251"/>
        <v>3.75</v>
      </c>
      <c r="P96" s="18">
        <f t="shared" si="251"/>
        <v>4.2333333333333334</v>
      </c>
      <c r="Q96" s="18">
        <f t="shared" si="251"/>
        <v>4.875</v>
      </c>
      <c r="R96" s="18">
        <f t="shared" si="251"/>
        <v>4.5333333333333332</v>
      </c>
      <c r="S96" s="18">
        <f t="shared" si="251"/>
        <v>5.25</v>
      </c>
      <c r="T96" s="18">
        <f t="shared" si="251"/>
        <v>6.1416666666666666</v>
      </c>
      <c r="U96" s="18">
        <f t="shared" si="251"/>
        <v>4.83</v>
      </c>
      <c r="V96" s="18">
        <f t="shared" si="251"/>
        <v>6.666666666666667</v>
      </c>
      <c r="W96" s="18">
        <f t="shared" si="251"/>
        <v>6.1749999999999998</v>
      </c>
      <c r="X96" s="18">
        <f t="shared" ref="X96" si="252">X18*X50/60000</f>
        <v>6.7138166666666663</v>
      </c>
      <c r="Y96" s="18">
        <f t="shared" si="251"/>
        <v>9.048</v>
      </c>
      <c r="Z96" s="18">
        <f t="shared" si="251"/>
        <v>7.44</v>
      </c>
      <c r="AA96" s="18">
        <f t="shared" si="251"/>
        <v>6.84</v>
      </c>
      <c r="AB96" s="18">
        <f t="shared" ref="AB96" si="253">AB18*AB50/60000</f>
        <v>7.1933749999999996</v>
      </c>
      <c r="AC96" s="18">
        <f t="shared" si="251"/>
        <v>7.9266666666666667</v>
      </c>
      <c r="AD96" s="18">
        <f t="shared" ref="AD96" si="254">AD18*AD50/60000</f>
        <v>6.7931499999999998</v>
      </c>
      <c r="AE96" s="18">
        <f t="shared" si="251"/>
        <v>7.36</v>
      </c>
      <c r="AF96" s="18">
        <f t="shared" si="251"/>
        <v>7.8382500000000004</v>
      </c>
      <c r="AG96" s="18">
        <f t="shared" si="251"/>
        <v>8.125</v>
      </c>
      <c r="AH96" s="18">
        <f t="shared" si="251"/>
        <v>7.125</v>
      </c>
      <c r="AI96" s="18">
        <f t="shared" si="251"/>
        <v>7.28</v>
      </c>
      <c r="AJ96" s="18">
        <f t="shared" ref="AJ96" si="255">AJ18*AJ50/60000</f>
        <v>9.1</v>
      </c>
      <c r="AK96" s="18">
        <f t="shared" si="251"/>
        <v>7.3</v>
      </c>
      <c r="AL96" s="18">
        <f t="shared" ref="AL96:BU96" si="256">AL18*AL50/60000</f>
        <v>7.2850000000000001</v>
      </c>
      <c r="AM96" s="18">
        <f t="shared" si="256"/>
        <v>7.104166666666667</v>
      </c>
      <c r="AN96" s="18">
        <f t="shared" si="256"/>
        <v>8.6359999999999992</v>
      </c>
      <c r="AO96" s="18">
        <f t="shared" si="256"/>
        <v>10.199999999999999</v>
      </c>
      <c r="AP96" s="18">
        <f t="shared" si="256"/>
        <v>6.65</v>
      </c>
      <c r="AQ96" s="18">
        <f t="shared" si="256"/>
        <v>9.9060000000000006</v>
      </c>
      <c r="AR96" s="18">
        <f t="shared" si="256"/>
        <v>6.6</v>
      </c>
      <c r="AS96" s="18">
        <f t="shared" si="256"/>
        <v>10.908333333333333</v>
      </c>
      <c r="AT96" s="18">
        <f t="shared" si="256"/>
        <v>14.57325</v>
      </c>
      <c r="AU96" s="18">
        <f t="shared" ref="AU96" si="257">AU18*AU50/60000</f>
        <v>10.666666666666666</v>
      </c>
      <c r="AV96" s="18">
        <f t="shared" si="256"/>
        <v>8.0697916666666671</v>
      </c>
      <c r="AW96" s="18">
        <f t="shared" si="256"/>
        <v>10.625</v>
      </c>
      <c r="AX96" s="18">
        <f t="shared" si="256"/>
        <v>11.46048</v>
      </c>
      <c r="AY96" s="18">
        <f t="shared" si="256"/>
        <v>8.6915624999999999</v>
      </c>
      <c r="AZ96" s="18">
        <f t="shared" si="256"/>
        <v>11.660187499999999</v>
      </c>
      <c r="BA96" s="18">
        <f t="shared" si="256"/>
        <v>13.300416666666667</v>
      </c>
      <c r="BB96" s="18">
        <f t="shared" si="256"/>
        <v>13.831093750000003</v>
      </c>
      <c r="BC96" s="18">
        <f t="shared" si="256"/>
        <v>11.146666666666667</v>
      </c>
      <c r="BD96" s="18">
        <f t="shared" si="256"/>
        <v>13.875</v>
      </c>
      <c r="BE96" s="18">
        <f t="shared" si="256"/>
        <v>14.583333333333334</v>
      </c>
      <c r="BF96" s="18">
        <f t="shared" si="256"/>
        <v>13.4375</v>
      </c>
      <c r="BG96" s="18">
        <f t="shared" si="256"/>
        <v>15.766666666666667</v>
      </c>
      <c r="BH96" s="18">
        <f t="shared" si="256"/>
        <v>13.565081666666668</v>
      </c>
      <c r="BI96" s="18">
        <f t="shared" si="256"/>
        <v>16.092500000000001</v>
      </c>
      <c r="BJ96" s="18">
        <f t="shared" si="256"/>
        <v>16.205666666666666</v>
      </c>
      <c r="BK96" s="18">
        <f t="shared" si="256"/>
        <v>16.5</v>
      </c>
      <c r="BL96" s="18">
        <f t="shared" si="256"/>
        <v>15.766666666666667</v>
      </c>
      <c r="BM96" s="18">
        <f t="shared" si="256"/>
        <v>15.4</v>
      </c>
      <c r="BN96" s="18">
        <f t="shared" si="256"/>
        <v>18.333333333333332</v>
      </c>
      <c r="BO96" s="18">
        <f t="shared" si="256"/>
        <v>18.474666666666668</v>
      </c>
      <c r="BP96" s="18">
        <f t="shared" si="256"/>
        <v>21.513333333333332</v>
      </c>
      <c r="BQ96" s="18">
        <f t="shared" si="256"/>
        <v>15.358333333333333</v>
      </c>
      <c r="BR96" s="18">
        <f t="shared" si="256"/>
        <v>22.56</v>
      </c>
      <c r="BS96" s="18">
        <f t="shared" si="256"/>
        <v>11.970833333333333</v>
      </c>
      <c r="BT96" s="18">
        <f t="shared" si="256"/>
        <v>22.716666666666665</v>
      </c>
      <c r="BU96" s="18">
        <f t="shared" si="256"/>
        <v>11.6875</v>
      </c>
      <c r="BV96" s="18"/>
    </row>
    <row r="97" spans="1:74" ht="15" thickBot="1" x14ac:dyDescent="0.4">
      <c r="A97" s="109" t="s">
        <v>107</v>
      </c>
      <c r="B97" s="98"/>
      <c r="C97" s="98"/>
      <c r="D97" s="98"/>
      <c r="E97" s="98"/>
      <c r="F97" s="98"/>
      <c r="G97" s="98"/>
      <c r="H97" s="98"/>
      <c r="I97" s="98">
        <f>I25*I50/(83.333*I31)</f>
        <v>1.384191583277961</v>
      </c>
      <c r="J97" s="98">
        <f>J25*J50/(83.333*J31)</f>
        <v>1.6666733333600001</v>
      </c>
      <c r="K97" s="98">
        <f>K25*K50/(83.333*K31)</f>
        <v>1.2442446083148389</v>
      </c>
      <c r="L97" s="98">
        <f>L25*L50/(83.333*L31)</f>
        <v>1.3161342967952518</v>
      </c>
      <c r="M97" s="98">
        <f>M25*M50/(83.333*M31)</f>
        <v>1.074422902342772</v>
      </c>
      <c r="N97" s="98"/>
      <c r="O97" s="98"/>
      <c r="P97" s="98">
        <f t="shared" ref="P97:BL97" si="258">P25*P50/(83.333*P31)</f>
        <v>1.5556266604628464</v>
      </c>
      <c r="Q97" s="98">
        <f t="shared" si="258"/>
        <v>1.8663669124722584</v>
      </c>
      <c r="R97" s="98">
        <f t="shared" si="258"/>
        <v>1.7071197991904938</v>
      </c>
      <c r="S97" s="98">
        <f t="shared" si="258"/>
        <v>1.728006912027648</v>
      </c>
      <c r="T97" s="98">
        <f t="shared" si="258"/>
        <v>2.6714392571855998</v>
      </c>
      <c r="U97" s="98">
        <f t="shared" si="258"/>
        <v>1.6950740448701707</v>
      </c>
      <c r="V97" s="98">
        <f t="shared" si="258"/>
        <v>2.6666773333760001</v>
      </c>
      <c r="W97" s="98">
        <f t="shared" si="258"/>
        <v>2.4648098592394367</v>
      </c>
      <c r="X97" s="98">
        <f t="shared" ref="X97" si="259">X25*X50/(83.333*X31)</f>
        <v>2.4900099600398407</v>
      </c>
      <c r="Y97" s="98">
        <f t="shared" si="258"/>
        <v>3.2400129600518404</v>
      </c>
      <c r="Z97" s="98">
        <f t="shared" si="258"/>
        <v>2.7096882581078714</v>
      </c>
      <c r="AA97" s="98">
        <f t="shared" si="258"/>
        <v>2.7302509210036838</v>
      </c>
      <c r="AB97" s="98">
        <f t="shared" ref="AB97" si="260">AB25*AB50/(83.333*AB31)</f>
        <v>2.6678678143284009</v>
      </c>
      <c r="AC97" s="98">
        <f t="shared" si="258"/>
        <v>2.4857242286112</v>
      </c>
      <c r="AD97" s="98">
        <f t="shared" ref="AD97" si="261">AD25*AD50/(83.333*AD31)</f>
        <v>2.2836593247513677</v>
      </c>
      <c r="AE97" s="98">
        <f t="shared" si="258"/>
        <v>2.4576098304393219</v>
      </c>
      <c r="AF97" s="98">
        <f t="shared" si="258"/>
        <v>2.6349915285592704</v>
      </c>
      <c r="AG97" s="98">
        <f t="shared" si="258"/>
        <v>2.7692418461981543</v>
      </c>
      <c r="AH97" s="98">
        <f t="shared" si="258"/>
        <v>2.4517339448668141</v>
      </c>
      <c r="AI97" s="98">
        <f t="shared" si="258"/>
        <v>2.4289253783521159</v>
      </c>
      <c r="AJ97" s="98">
        <f t="shared" ref="AJ97" si="262">AJ25*AJ50/(83.333*AJ31)</f>
        <v>2.5846257231182772</v>
      </c>
      <c r="AK97" s="98">
        <f t="shared" si="258"/>
        <v>2.5920103680414721</v>
      </c>
      <c r="AL97" s="98">
        <f t="shared" si="258"/>
        <v>2.82001128004512</v>
      </c>
      <c r="AM97" s="98">
        <f t="shared" si="258"/>
        <v>2.1882440470938351</v>
      </c>
      <c r="AN97" s="98">
        <f t="shared" si="258"/>
        <v>3.2512630050520204</v>
      </c>
      <c r="AO97" s="98">
        <f t="shared" si="258"/>
        <v>3.8122896173895167</v>
      </c>
      <c r="AP97" s="98">
        <f t="shared" si="258"/>
        <v>2.3225899355210324</v>
      </c>
      <c r="AQ97" s="98">
        <f t="shared" si="258"/>
        <v>3.0216514308680189</v>
      </c>
      <c r="AR97" s="98">
        <f t="shared" si="258"/>
        <v>2.4480097920391679</v>
      </c>
      <c r="AS97" s="98">
        <f t="shared" si="258"/>
        <v>3.6699175922917284</v>
      </c>
      <c r="AT97" s="98">
        <f t="shared" si="258"/>
        <v>4.7179341811829785</v>
      </c>
      <c r="AU97" s="98">
        <f t="shared" ref="AU97" si="263">AU25*AU50/(83.333*AU31)</f>
        <v>1.9591915102354289</v>
      </c>
      <c r="AV97" s="98">
        <f t="shared" si="258"/>
        <v>2.7765628303892527</v>
      </c>
      <c r="AW97" s="98">
        <f t="shared" si="258"/>
        <v>2.8125112500450005</v>
      </c>
      <c r="AX97" s="98">
        <f t="shared" si="258"/>
        <v>3.6706029177057884</v>
      </c>
      <c r="AY97" s="98">
        <f t="shared" si="258"/>
        <v>2.9200116800467204</v>
      </c>
      <c r="AZ97" s="98">
        <f t="shared" si="258"/>
        <v>2.8009202945902691</v>
      </c>
      <c r="BA97" s="98">
        <f t="shared" si="258"/>
        <v>3.3008465367194799</v>
      </c>
      <c r="BB97" s="98">
        <f t="shared" si="258"/>
        <v>3.8722377111730664</v>
      </c>
      <c r="BC97" s="98">
        <f t="shared" si="258"/>
        <v>2.8500114000456005</v>
      </c>
      <c r="BD97" s="98">
        <f t="shared" si="258"/>
        <v>3.6075144300577207</v>
      </c>
      <c r="BE97" s="98">
        <f t="shared" si="258"/>
        <v>3.4125136500546005</v>
      </c>
      <c r="BF97" s="98">
        <f t="shared" si="258"/>
        <v>4.1522041088164361</v>
      </c>
      <c r="BG97" s="98">
        <f t="shared" si="258"/>
        <v>4.537518150072601</v>
      </c>
      <c r="BH97" s="98">
        <f t="shared" si="258"/>
        <v>3.9520158080632326</v>
      </c>
      <c r="BI97" s="98">
        <f t="shared" si="258"/>
        <v>3.9206406825627305</v>
      </c>
      <c r="BJ97" s="98">
        <f t="shared" si="258"/>
        <v>4.1175164700658806</v>
      </c>
      <c r="BK97" s="98">
        <f t="shared" si="258"/>
        <v>4.537518150072601</v>
      </c>
      <c r="BL97" s="98">
        <f t="shared" si="258"/>
        <v>3.9187656750627005</v>
      </c>
      <c r="BM97" s="85"/>
      <c r="BN97" s="98"/>
      <c r="BO97" s="98"/>
      <c r="BP97" s="98"/>
      <c r="BQ97" s="98">
        <f>BQ25*BQ50/(83.333*BQ31)</f>
        <v>5.0559524271995393</v>
      </c>
      <c r="BR97" s="98"/>
      <c r="BS97" s="98">
        <f>BS25*BS50/(83.333*BS31)</f>
        <v>4.2725336464259769</v>
      </c>
      <c r="BT97" s="98"/>
      <c r="BU97" s="98"/>
      <c r="BV97" s="18"/>
    </row>
    <row r="98" spans="1:74" x14ac:dyDescent="0.35">
      <c r="A98" s="4" t="s">
        <v>108</v>
      </c>
      <c r="B98" s="20">
        <f t="shared" ref="B98:AK98" si="264">B50^2*B19*1.25/1789227.3</f>
        <v>188.55346103874001</v>
      </c>
      <c r="C98" s="20">
        <f t="shared" si="264"/>
        <v>150.90313008302522</v>
      </c>
      <c r="D98" s="20">
        <f t="shared" si="264"/>
        <v>188.97403365128622</v>
      </c>
      <c r="E98" s="20">
        <f t="shared" si="264"/>
        <v>135.25391659293371</v>
      </c>
      <c r="F98" s="20">
        <f t="shared" si="264"/>
        <v>178.25432241057354</v>
      </c>
      <c r="G98" s="20">
        <f t="shared" si="264"/>
        <v>357.69630834494865</v>
      </c>
      <c r="H98" s="20">
        <f t="shared" si="264"/>
        <v>391.2303372522876</v>
      </c>
      <c r="I98" s="20">
        <f t="shared" si="264"/>
        <v>1107.7756861858747</v>
      </c>
      <c r="J98" s="20">
        <f t="shared" si="264"/>
        <v>1307.8271273862185</v>
      </c>
      <c r="K98" s="20">
        <f t="shared" si="264"/>
        <v>980.87034553966396</v>
      </c>
      <c r="L98" s="20">
        <f t="shared" si="264"/>
        <v>876.35595544512421</v>
      </c>
      <c r="M98" s="20">
        <f t="shared" si="264"/>
        <v>528.33561169114728</v>
      </c>
      <c r="N98" s="20">
        <f t="shared" si="264"/>
        <v>920.17375321738041</v>
      </c>
      <c r="O98" s="20">
        <f t="shared" si="264"/>
        <v>880.26825881764717</v>
      </c>
      <c r="P98" s="20">
        <f t="shared" si="264"/>
        <v>1078.9050670085348</v>
      </c>
      <c r="Q98" s="20">
        <f t="shared" si="264"/>
        <v>1584.4828658717647</v>
      </c>
      <c r="R98" s="20">
        <f t="shared" si="264"/>
        <v>1117.8009635779647</v>
      </c>
      <c r="S98" s="20">
        <f t="shared" si="264"/>
        <v>1824.9847294415863</v>
      </c>
      <c r="T98" s="20">
        <f t="shared" si="264"/>
        <v>1986.5418999587139</v>
      </c>
      <c r="U98" s="20">
        <f t="shared" si="264"/>
        <v>1232.3755623447059</v>
      </c>
      <c r="V98" s="20">
        <f t="shared" si="264"/>
        <v>2816.8584282164707</v>
      </c>
      <c r="W98" s="20">
        <f t="shared" si="264"/>
        <v>2095.7021503081246</v>
      </c>
      <c r="X98" s="20">
        <f t="shared" ref="X98" si="265">X50^2*X19*1.25/1789227.3</f>
        <v>3260.6603420370348</v>
      </c>
      <c r="Y98" s="20">
        <f t="shared" si="264"/>
        <v>3683.3567764140421</v>
      </c>
      <c r="Z98" s="20">
        <f t="shared" si="264"/>
        <v>3398.1149292770124</v>
      </c>
      <c r="AA98" s="20">
        <f t="shared" si="264"/>
        <v>2643.8228390546019</v>
      </c>
      <c r="AB98" s="20">
        <f t="shared" ref="AB98" si="266">AB50^2*AB19*1.25/1789227.3</f>
        <v>3743.1049844812896</v>
      </c>
      <c r="AC98" s="20">
        <f t="shared" si="264"/>
        <v>2068.15534281195</v>
      </c>
      <c r="AD98" s="20">
        <f t="shared" ref="AD98" si="267">AD50^2*AD19*1.25/1789227.3</f>
        <v>3151.1981107710571</v>
      </c>
      <c r="AE98" s="20">
        <f t="shared" si="264"/>
        <v>2861.5704667595892</v>
      </c>
      <c r="AF98" s="20">
        <f t="shared" si="264"/>
        <v>3150.4565196942835</v>
      </c>
      <c r="AG98" s="20">
        <f t="shared" si="264"/>
        <v>2947.3267594340864</v>
      </c>
      <c r="AH98" s="20">
        <f t="shared" si="264"/>
        <v>2790.1359989309349</v>
      </c>
      <c r="AI98" s="20">
        <f t="shared" si="264"/>
        <v>1643.1674164596079</v>
      </c>
      <c r="AJ98" s="20">
        <f t="shared" ref="AJ98" si="268">AJ50^2*AJ19*1.25/1789227.3</f>
        <v>2670.1470517468629</v>
      </c>
      <c r="AK98" s="20">
        <f t="shared" si="264"/>
        <v>2515.0521680504203</v>
      </c>
      <c r="AL98" s="20">
        <f t="shared" ref="AL98:BU98" si="269">AL50^2*AL19*1.25/1789227.3</f>
        <v>1697.5903508738102</v>
      </c>
      <c r="AM98" s="20">
        <f t="shared" si="269"/>
        <v>2202.9630123014554</v>
      </c>
      <c r="AN98" s="20">
        <f t="shared" si="269"/>
        <v>2974.4320355496475</v>
      </c>
      <c r="AO98" s="20">
        <f t="shared" si="269"/>
        <v>3219.2667751045383</v>
      </c>
      <c r="AP98" s="20">
        <f t="shared" si="269"/>
        <v>2263.5469512453783</v>
      </c>
      <c r="AQ98" s="20">
        <f t="shared" si="269"/>
        <v>4855.0567052045317</v>
      </c>
      <c r="AR98" s="20">
        <f t="shared" si="269"/>
        <v>2414.4500813284035</v>
      </c>
      <c r="AS98" s="20">
        <f t="shared" si="269"/>
        <v>3080.9389058617649</v>
      </c>
      <c r="AT98" s="20">
        <f t="shared" si="269"/>
        <v>3782.1441831342504</v>
      </c>
      <c r="AU98" s="20">
        <f t="shared" ref="AU98" si="270">AU50^2*AU19*1.25/1789227.3</f>
        <v>3308.6908521907753</v>
      </c>
      <c r="AV98" s="20">
        <f t="shared" si="269"/>
        <v>2063.4212810747968</v>
      </c>
      <c r="AW98" s="20">
        <f t="shared" si="269"/>
        <v>1902.745033777989</v>
      </c>
      <c r="AX98" s="20">
        <f t="shared" si="269"/>
        <v>2640.1287304301695</v>
      </c>
      <c r="AY98" s="20">
        <f t="shared" si="269"/>
        <v>2541.3963789005456</v>
      </c>
      <c r="AZ98" s="20">
        <f t="shared" si="269"/>
        <v>4090.7146673734519</v>
      </c>
      <c r="BA98" s="20">
        <f t="shared" si="269"/>
        <v>4816.8160356149274</v>
      </c>
      <c r="BB98" s="20">
        <f t="shared" si="269"/>
        <v>3553.904890867555</v>
      </c>
      <c r="BC98" s="20">
        <f t="shared" si="269"/>
        <v>4035.2614785164524</v>
      </c>
      <c r="BD98" s="20">
        <f t="shared" si="269"/>
        <v>4639.8250029495975</v>
      </c>
      <c r="BE98" s="20">
        <f t="shared" si="269"/>
        <v>3873.3713692357592</v>
      </c>
      <c r="BF98" s="20">
        <f t="shared" si="269"/>
        <v>4561.523045450961</v>
      </c>
      <c r="BG98" s="20">
        <f t="shared" si="269"/>
        <v>4843.7808879844388</v>
      </c>
      <c r="BH98" s="20">
        <f t="shared" si="269"/>
        <v>3612.9713647897056</v>
      </c>
      <c r="BI98" s="20">
        <f t="shared" si="269"/>
        <v>5443.2959691594242</v>
      </c>
      <c r="BJ98" s="20">
        <f t="shared" si="269"/>
        <v>5199.1717318420078</v>
      </c>
      <c r="BK98" s="20">
        <f t="shared" si="269"/>
        <v>4970.5814347903142</v>
      </c>
      <c r="BL98" s="20">
        <f t="shared" si="269"/>
        <v>3618.0422688609769</v>
      </c>
      <c r="BM98" s="20">
        <f t="shared" si="269"/>
        <v>5392.2718483001008</v>
      </c>
      <c r="BN98" s="20">
        <f t="shared" si="269"/>
        <v>5938.3176190079366</v>
      </c>
      <c r="BO98" s="20">
        <f t="shared" si="269"/>
        <v>6799.0914290207847</v>
      </c>
      <c r="BP98" s="20">
        <f t="shared" si="269"/>
        <v>7175.1643852069546</v>
      </c>
      <c r="BQ98" s="20">
        <f t="shared" si="269"/>
        <v>3656.9557149055349</v>
      </c>
      <c r="BR98" s="20">
        <f t="shared" si="269"/>
        <v>7301.2970459370927</v>
      </c>
      <c r="BS98" s="20">
        <f t="shared" si="269"/>
        <v>2985.1328838990999</v>
      </c>
      <c r="BT98" s="20">
        <f t="shared" si="269"/>
        <v>7931.8457749890131</v>
      </c>
      <c r="BU98" s="20">
        <f t="shared" si="269"/>
        <v>4184.4180445938873</v>
      </c>
      <c r="BV98" s="20"/>
    </row>
    <row r="99" spans="1:74" ht="15" thickBot="1" x14ac:dyDescent="0.4">
      <c r="A99" s="109" t="s">
        <v>109</v>
      </c>
      <c r="B99" s="86"/>
      <c r="C99" s="86"/>
      <c r="D99" s="86"/>
      <c r="E99" s="86"/>
      <c r="F99" s="86"/>
      <c r="G99" s="86"/>
      <c r="H99" s="86"/>
      <c r="I99" s="86">
        <f>(I50^2*I19*(1+1/(2*I37/I19)))/1789227.3</f>
        <v>1107.7756861858747</v>
      </c>
      <c r="J99" s="86">
        <f>(J50^2*J19*(1+1/(2*J37/J19)))/1789227.3</f>
        <v>1264.8556646292427</v>
      </c>
      <c r="K99" s="86">
        <f>(K50^2*K19*(1+1/(2*K37/K19)))/1789227.3</f>
        <v>1019.2032096182254</v>
      </c>
      <c r="L99" s="86"/>
      <c r="M99" s="86"/>
      <c r="N99" s="86"/>
      <c r="O99" s="86"/>
      <c r="P99" s="86">
        <f>(P50^2*P19*(1+1/(2*P37/P19)))/1789227.3</f>
        <v>1143.90560644679</v>
      </c>
      <c r="Q99" s="86"/>
      <c r="R99" s="86"/>
      <c r="S99" s="86">
        <f>(S50^2*S19*(1+1/(2*S37/S19)))/1789227.3</f>
        <v>1836.6646317100124</v>
      </c>
      <c r="T99" s="86"/>
      <c r="U99" s="86">
        <f t="shared" ref="U99:AH99" si="271">(U50^2*U19*(1+1/(2*U37/U19)))/1789227.3</f>
        <v>1232.3755623447059</v>
      </c>
      <c r="V99" s="86">
        <f t="shared" si="271"/>
        <v>2799.5239148120622</v>
      </c>
      <c r="W99" s="86">
        <f t="shared" si="271"/>
        <v>2037.0580319893872</v>
      </c>
      <c r="X99" s="86">
        <f t="shared" ref="X99" si="272">(X50^2*X19*(1+1/(2*X37/X19)))/1789227.3</f>
        <v>3194.8008504659238</v>
      </c>
      <c r="Y99" s="86">
        <f t="shared" si="271"/>
        <v>3701.8025631053756</v>
      </c>
      <c r="Z99" s="86">
        <f t="shared" si="271"/>
        <v>3398.1149292770124</v>
      </c>
      <c r="AA99" s="86">
        <f t="shared" si="271"/>
        <v>2568.6400979204996</v>
      </c>
      <c r="AB99" s="86">
        <f t="shared" ref="AB99" si="273">(AB50^2*AB19*(1+1/(2*AB37/AB19)))/1789227.3</f>
        <v>3667.5009763001672</v>
      </c>
      <c r="AC99" s="86">
        <f t="shared" si="271"/>
        <v>2080.249818500909</v>
      </c>
      <c r="AD99" s="86">
        <f t="shared" ref="AD99" si="274">(AD50^2*AD19*(1+1/(2*AD37/AD19)))/1789227.3</f>
        <v>3172.9328279730616</v>
      </c>
      <c r="AE99" s="86">
        <f t="shared" si="271"/>
        <v>2958.6295820064056</v>
      </c>
      <c r="AF99" s="86">
        <f t="shared" si="271"/>
        <v>2990.0424797765727</v>
      </c>
      <c r="AG99" s="86">
        <f t="shared" si="271"/>
        <v>2884.1697574462128</v>
      </c>
      <c r="AH99" s="86">
        <f t="shared" si="271"/>
        <v>2712.0595100450423</v>
      </c>
      <c r="AI99" s="86"/>
      <c r="AJ99" s="86">
        <f>(AJ50^2*AJ19*(1+1/(2*AJ37/AJ19)))/1789227.3</f>
        <v>2653.5622874502983</v>
      </c>
      <c r="AK99" s="86">
        <f>(AK50^2*AK19*(1+1/(2*AK37/AK19)))/1789227.3</f>
        <v>2522.9715806669328</v>
      </c>
      <c r="AL99" s="86">
        <f>(AL50^2*AL19*(1+1/(2*AL37/AL19)))/1789227.3</f>
        <v>1726.0228986224356</v>
      </c>
      <c r="AM99" s="86">
        <f>(AM50^2*AM19*(1+1/(2*AM37/AM19)))/1789227.3</f>
        <v>2182.9360758259877</v>
      </c>
      <c r="AN99" s="86"/>
      <c r="AO99" s="86"/>
      <c r="AP99" s="86">
        <f t="shared" ref="AP99:AU99" si="275">(AP50^2*AP19*(1+1/(2*AP37/AP19)))/1789227.3</f>
        <v>2269.1485297523973</v>
      </c>
      <c r="AQ99" s="86">
        <f t="shared" si="275"/>
        <v>4778.3393969619865</v>
      </c>
      <c r="AR99" s="86">
        <f t="shared" si="275"/>
        <v>2486.7390059190743</v>
      </c>
      <c r="AS99" s="86">
        <f t="shared" si="275"/>
        <v>3088.5632766074295</v>
      </c>
      <c r="AT99" s="86">
        <f t="shared" si="275"/>
        <v>3950.3354562700415</v>
      </c>
      <c r="AU99" s="86">
        <f t="shared" si="275"/>
        <v>3346.5044619300979</v>
      </c>
      <c r="AV99" s="86"/>
      <c r="AW99" s="86">
        <f>(AW50^2*AW19*(1+1/(2*AW37/AW19)))/1789227.3</f>
        <v>1835.8784788584076</v>
      </c>
      <c r="AX99" s="86">
        <f>(AX50^2*AX19*(1+1/(2*AX37/AX19)))/1789227.3</f>
        <v>2689.1947510334862</v>
      </c>
      <c r="AY99" s="86"/>
      <c r="AZ99" s="86">
        <f>(AZ50^2*AZ19*(1+1/(2*AZ37/AZ19)))/1789227.3</f>
        <v>4130.3336741093754</v>
      </c>
      <c r="BA99" s="86">
        <f>(BA50^2*BA19*(1+1/(2*BA37/BA19)))/1789227.3</f>
        <v>4787.4003651684243</v>
      </c>
      <c r="BB99" s="86">
        <f>(BB50^2*BB19*(1+1/(2*BB37/BB19)))/1789227.3</f>
        <v>3342.2555513733578</v>
      </c>
      <c r="BC99" s="86">
        <f>(BC50^2*BC19*(1+1/(2*BC37/BC19)))/1789227.3</f>
        <v>4103.6557408641884</v>
      </c>
      <c r="BD99" s="86"/>
      <c r="BE99" s="86"/>
      <c r="BF99" s="86"/>
      <c r="BG99" s="86">
        <f>(BG50^2*BG19*(1+1/(2*BG37/BG19)))/1789227.3</f>
        <v>4770.3429196827392</v>
      </c>
      <c r="BH99" s="86">
        <f>(BH50^2*BH19*(1+1/(2*BH37/BH19)))/1789227.3</f>
        <v>3513.9672434393719</v>
      </c>
      <c r="BI99" s="86"/>
      <c r="BJ99" s="86">
        <f>(BJ50^2*BJ19*(1+1/(2*BJ37/BJ19)))/1789227.3</f>
        <v>5055.7463047567107</v>
      </c>
      <c r="BK99" s="86">
        <f>(BK50^2*BK19*(1+1/(2*BK37/BK19)))/1789227.3</f>
        <v>4837.3493550949033</v>
      </c>
      <c r="BL99" s="86">
        <f>(BL50^2*BL19*(1+1/(2*BL37/BL19)))/1789227.3</f>
        <v>3398.0182349497568</v>
      </c>
      <c r="BM99" s="85"/>
      <c r="BN99" s="86"/>
      <c r="BO99" s="86"/>
      <c r="BP99" s="86"/>
      <c r="BQ99" s="86">
        <f>(BQ50^2*BQ19*(1+1/(2*BQ37/BQ19)))/1789227.3</f>
        <v>3656.9557149055349</v>
      </c>
      <c r="BR99" s="86"/>
      <c r="BS99" s="86">
        <f>(BS50^2*BS19*(1+1/(2*BS37/BS19)))/1789227.3</f>
        <v>2858.8816637960608</v>
      </c>
      <c r="BT99" s="86"/>
      <c r="BU99" s="86"/>
      <c r="BV99" s="20"/>
    </row>
    <row r="100" spans="1:74" ht="15" thickBot="1" x14ac:dyDescent="0.4">
      <c r="A100" s="9" t="s">
        <v>110</v>
      </c>
      <c r="B100" s="27"/>
      <c r="C100" s="27"/>
      <c r="D100" s="27"/>
      <c r="E100" s="27"/>
      <c r="F100" s="27"/>
      <c r="G100" s="27"/>
      <c r="H100" s="27"/>
      <c r="I100" s="27">
        <f>(I38/10)*(I19/10)*(I50/1000)^2/(I18/10)^0.5</f>
        <v>499.15691352519605</v>
      </c>
      <c r="J100" s="27"/>
      <c r="K100" s="27"/>
      <c r="L100" s="27"/>
      <c r="M100" s="27"/>
      <c r="N100" s="27"/>
      <c r="O100" s="27"/>
      <c r="P100" s="27">
        <f>(P38/10)*(P19/10)*(P50/1000)^2/(P18/10)^0.5</f>
        <v>367.2583420336681</v>
      </c>
      <c r="Q100" s="27">
        <f>(Q38/10)*(Q19/10)*(Q50/1000)^2/(Q18/10)^0.5</f>
        <v>791.72868219825443</v>
      </c>
      <c r="R100" s="27"/>
      <c r="S100" s="27">
        <f>(S38/10)*(S19/10)*(S50/1000)^2/(S18/10)^0.5</f>
        <v>1046.5779562954551</v>
      </c>
      <c r="T100" s="27"/>
      <c r="U100" s="27">
        <f>(U38/10)*(U19/10)*(U50/1000)^2/(U18/10)^0.5</f>
        <v>557.38095816213456</v>
      </c>
      <c r="V100" s="27">
        <f>(V38/10)*(V19/10)*(V50/1000)^2/(V18/10)^0.5</f>
        <v>1081.899130233498</v>
      </c>
      <c r="W100" s="27"/>
      <c r="X100" s="27">
        <f t="shared" ref="X100" si="276">(X38/10)*(X19/10)*(X50/1000)^2/(X18/10)^0.5</f>
        <v>914.42392032482326</v>
      </c>
      <c r="Y100" s="27">
        <f>(Y38/10)*(Y19/10)*(Y50/1000)^2/(Y18/10)^0.5</f>
        <v>1373.8793564084915</v>
      </c>
      <c r="Z100" s="27">
        <f>(Z38/10)*(Z19/10)*(Z50/1000)^2/(Z18/10)^0.5</f>
        <v>1461.957728625126</v>
      </c>
      <c r="AA100" s="27"/>
      <c r="AB100" s="27">
        <f t="shared" ref="AB100:AD100" si="277">(AB38/10)*(AB19/10)*(AB50/1000)^2/(AB18/10)^0.5</f>
        <v>1228.3973093812081</v>
      </c>
      <c r="AC100" s="27"/>
      <c r="AD100" s="27">
        <f t="shared" si="277"/>
        <v>846.59269997199635</v>
      </c>
      <c r="AE100" s="27">
        <f>(AE38/10)*(AE19/10)*(AE50/1000)^2/(AE18/10)^0.5</f>
        <v>1231.8632350212836</v>
      </c>
      <c r="AF100" s="27">
        <f>(AF38/10)*(AF19/10)*(AF50/1000)^2/(AF18/10)^0.5</f>
        <v>990.4604389822905</v>
      </c>
      <c r="AG100" s="27"/>
      <c r="AH100" s="27"/>
      <c r="AI100" s="27"/>
      <c r="AJ100" s="27"/>
      <c r="AK100" s="27">
        <f>(AK38/10)*(AK19/10)*(AK50/1000)^2/(AK18/10)^0.5</f>
        <v>1452.3375584077016</v>
      </c>
      <c r="AL100" s="27">
        <f>(AL38/10)*(AL19/10)*(AL50/1000)^2/(AL18/10)^0.5</f>
        <v>764.92377521828507</v>
      </c>
      <c r="AM100" s="27">
        <f>(AM38/10)*(AM19/10)*(AM50/1000)^2/(AM18/10)^0.5</f>
        <v>900.85764063675776</v>
      </c>
      <c r="AN100" s="27"/>
      <c r="AO100" s="27">
        <f>(AO38/10)*(AO19/10)*(AO50/1000)^2/(AO18/10)^0.5</f>
        <v>1266.1796961959321</v>
      </c>
      <c r="AP100" s="27"/>
      <c r="AQ100" s="27">
        <f>(AQ38/10)*(AQ19/10)*(AQ50/1000)^2/(AQ18/10)^0.5</f>
        <v>1654.9752955404592</v>
      </c>
      <c r="AR100" s="27"/>
      <c r="AS100" s="27">
        <f>(AS38/10)*(AS19/10)*(AS50/1000)^2/(AS18/10)^0.5</f>
        <v>1355.6907649856514</v>
      </c>
      <c r="AT100" s="27"/>
      <c r="AU100" s="27"/>
      <c r="AV100" s="27"/>
      <c r="AW100" s="27">
        <f>(AW38/10)*(AW19/10)*(AW50/1000)^2/(AW18/10)^0.5</f>
        <v>532.47778402952747</v>
      </c>
      <c r="AX100" s="27"/>
      <c r="AY100" s="27"/>
      <c r="AZ100" s="27">
        <f>(AZ38/10)*(AZ19/10)*(AZ50/1000)^2/(AZ18/10)^0.5</f>
        <v>1508.2651533240889</v>
      </c>
      <c r="BA100" s="27">
        <f>(BA38/10)*(BA19/10)*(BA50/1000)^2/(BA18/10)^0.5</f>
        <v>1501.5684442750664</v>
      </c>
      <c r="BB100" s="27">
        <f>(BB38/10)*(BB19/10)*(BB50/1000)^2/(BB18/10)^0.5</f>
        <v>1072.6810277949089</v>
      </c>
      <c r="BC100" s="27">
        <f>(BC38/10)*(BC19/10)*(BC50/1000)^2/(BC18/10)^0.5</f>
        <v>1414.9927401034445</v>
      </c>
      <c r="BD100" s="27"/>
      <c r="BE100" s="27"/>
      <c r="BF100" s="27"/>
      <c r="BG100" s="27">
        <f>(BG38/10)*(BG19/10)*(BG50/1000)^2/(BG18/10)^0.5</f>
        <v>1536.7531900014558</v>
      </c>
      <c r="BH100" s="27">
        <f>(BH38/10)*(BH19/10)*(BH50/1000)^2/(BH18/10)^0.5</f>
        <v>1024.7619399361863</v>
      </c>
      <c r="BI100" s="27"/>
      <c r="BJ100" s="27">
        <f>(BJ38/10)*(BJ19/10)*(BJ50/1000)^2/(BJ18/10)^0.5</f>
        <v>1476.2113223743229</v>
      </c>
      <c r="BK100" s="27"/>
      <c r="BL100" s="27">
        <f>(BL38/10)*(BL19/10)*(BL50/1000)^2/(BL18/10)^0.5</f>
        <v>1165.5310541323968</v>
      </c>
      <c r="BM100" s="9"/>
      <c r="BN100" s="27"/>
      <c r="BO100" s="27"/>
      <c r="BP100" s="27"/>
      <c r="BQ100" s="27">
        <f>(BQ38/10)*(BQ19/10)*(BQ50/1000)^2/(BQ18/10)^0.5</f>
        <v>823.54136339292165</v>
      </c>
      <c r="BR100" s="27"/>
      <c r="BS100" s="27">
        <f>(BS38/10)*(BS19/10)*(BS50/1000)^2/(BS18/10)^0.5</f>
        <v>617.36230329929981</v>
      </c>
      <c r="BT100" s="27"/>
      <c r="BU100" s="27"/>
      <c r="BV100" s="35"/>
    </row>
    <row r="101" spans="1:74" x14ac:dyDescent="0.35">
      <c r="A101" s="3" t="s">
        <v>111</v>
      </c>
      <c r="B101" s="21">
        <f t="shared" ref="B101:R101" si="278">(B50*(B73)^2)/10^5</f>
        <v>0.64234295999999991</v>
      </c>
      <c r="C101" s="21">
        <f t="shared" si="278"/>
        <v>0.432</v>
      </c>
      <c r="D101" s="21">
        <f t="shared" si="278"/>
        <v>0.58486813777777769</v>
      </c>
      <c r="E101" s="21">
        <f t="shared" si="278"/>
        <v>0.37859555555555546</v>
      </c>
      <c r="F101" s="21">
        <f t="shared" si="278"/>
        <v>0.53581500000000004</v>
      </c>
      <c r="G101" s="21">
        <f t="shared" si="278"/>
        <v>1.8204444444444443</v>
      </c>
      <c r="H101" s="21">
        <f t="shared" si="278"/>
        <v>1.7422222222222226</v>
      </c>
      <c r="I101" s="21">
        <f t="shared" si="278"/>
        <v>9.0117775000000009</v>
      </c>
      <c r="J101" s="21">
        <f t="shared" si="278"/>
        <v>9.7343999999999991</v>
      </c>
      <c r="K101" s="21">
        <f t="shared" si="278"/>
        <v>7.3007999999999997</v>
      </c>
      <c r="L101" s="21">
        <f t="shared" si="278"/>
        <v>6.244124444444445</v>
      </c>
      <c r="M101" s="21">
        <f t="shared" si="278"/>
        <v>2.3107638888888888</v>
      </c>
      <c r="N101" s="21">
        <f t="shared" si="278"/>
        <v>6.8841472000000001</v>
      </c>
      <c r="O101" s="21">
        <f t="shared" si="278"/>
        <v>5.88</v>
      </c>
      <c r="P101" s="21">
        <f t="shared" si="278"/>
        <v>8.2810419314687991</v>
      </c>
      <c r="Q101" s="21">
        <f t="shared" si="278"/>
        <v>12.700799999999999</v>
      </c>
      <c r="R101" s="21">
        <f t="shared" si="278"/>
        <v>7.1111111111111125</v>
      </c>
      <c r="S101" s="21"/>
      <c r="T101" s="21"/>
      <c r="U101" s="21">
        <f>(U50*(U73)^2)/10^5</f>
        <v>8.2319999999999993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>
        <f>(AI50*(AI73)^2)/10^5</f>
        <v>10.976000000000001</v>
      </c>
      <c r="AJ101" s="21"/>
      <c r="AK101" s="18">
        <f>(AK50*(AK73)^2)/10^5</f>
        <v>24</v>
      </c>
      <c r="AL101" s="21">
        <f>(AL50*(AL73)^2)/10^5</f>
        <v>13.958425555555557</v>
      </c>
      <c r="AM101" s="21"/>
      <c r="AN101" s="21">
        <f>(AN50*(AN73)^2)/10^5</f>
        <v>29.618815314222228</v>
      </c>
      <c r="AO101" s="21">
        <f>(AO50*(AO73)^2)/10^5</f>
        <v>29.491199999999999</v>
      </c>
      <c r="AP101" s="18"/>
      <c r="AQ101" s="21"/>
      <c r="AR101" s="21">
        <f t="shared" ref="AR101:BG101" si="279">(AR50*(AR73)^2)/10^5</f>
        <v>22.118400000000001</v>
      </c>
      <c r="AS101" s="21">
        <f t="shared" si="279"/>
        <v>30.87</v>
      </c>
      <c r="AT101" s="21">
        <f t="shared" si="279"/>
        <v>38.311198019027771</v>
      </c>
      <c r="AU101" s="21">
        <f t="shared" ref="AU101" si="280">(AU50*(AU73)^2)/10^5</f>
        <v>31.152355555555559</v>
      </c>
      <c r="AV101" s="21">
        <f t="shared" si="279"/>
        <v>15.889655160590278</v>
      </c>
      <c r="AW101" s="21">
        <f t="shared" si="279"/>
        <v>10.989259460449221</v>
      </c>
      <c r="AX101" s="21">
        <f t="shared" si="279"/>
        <v>22.038711845068796</v>
      </c>
      <c r="AY101" s="21">
        <f t="shared" si="279"/>
        <v>20.14143689558507</v>
      </c>
      <c r="AZ101" s="21">
        <f t="shared" si="279"/>
        <v>39.071695419960932</v>
      </c>
      <c r="BA101" s="21">
        <f t="shared" si="279"/>
        <v>45.338034771777785</v>
      </c>
      <c r="BB101" s="21">
        <f t="shared" si="279"/>
        <v>28.051509306430404</v>
      </c>
      <c r="BC101" s="21">
        <f t="shared" si="279"/>
        <v>39.020088888888885</v>
      </c>
      <c r="BD101" s="21">
        <f t="shared" si="279"/>
        <v>52.982197300902783</v>
      </c>
      <c r="BE101" s="21">
        <f t="shared" si="279"/>
        <v>39.033610094943576</v>
      </c>
      <c r="BF101" s="21">
        <f t="shared" si="279"/>
        <v>44.06357999131945</v>
      </c>
      <c r="BG101" s="21">
        <f t="shared" si="279"/>
        <v>48.556211000000005</v>
      </c>
      <c r="BH101" s="21"/>
      <c r="BI101" s="21">
        <f>(BI50*(BI73)^2)/10^5</f>
        <v>54.838716674999993</v>
      </c>
      <c r="BJ101" s="21">
        <f>(BJ50*(BJ73)^2)/10^5</f>
        <v>50.440222222222218</v>
      </c>
      <c r="BK101" s="21">
        <f>(BK50*(BK73)^2)/10^5</f>
        <v>51.131695999999998</v>
      </c>
      <c r="BL101" s="21"/>
      <c r="BM101" s="21"/>
      <c r="BN101" s="21"/>
      <c r="BO101" s="21">
        <f>(BO50*(BO73)^2)/10^5</f>
        <v>82.216747008000013</v>
      </c>
      <c r="BP101" s="21">
        <f>(BP50*(BP73)^2)/10^5</f>
        <v>83.715171555555557</v>
      </c>
      <c r="BQ101" s="21"/>
      <c r="BR101" s="21">
        <f>(BR50*(BR73)^2)/10^5</f>
        <v>84.276412416000014</v>
      </c>
      <c r="BS101" s="21">
        <f>(BS50*(BS73)^2)/10^5</f>
        <v>23.865850076111112</v>
      </c>
      <c r="BT101" s="21">
        <f>(BT50*(BT73)^2)/10^5</f>
        <v>98.775450000000006</v>
      </c>
      <c r="BU101" s="21">
        <f>(BU50*(BU73)^2)/10^5</f>
        <v>48.315300000000001</v>
      </c>
      <c r="BV101" s="18"/>
    </row>
    <row r="102" spans="1:74" x14ac:dyDescent="0.35">
      <c r="A102" s="3" t="s">
        <v>112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0.75</v>
      </c>
      <c r="Q102">
        <v>0.75</v>
      </c>
      <c r="R102">
        <v>1</v>
      </c>
      <c r="U102">
        <v>0.75</v>
      </c>
      <c r="AI102">
        <v>0.75</v>
      </c>
      <c r="AK102" s="3">
        <v>0.75</v>
      </c>
      <c r="AL102">
        <v>0.75</v>
      </c>
      <c r="AN102">
        <v>0.75</v>
      </c>
      <c r="AO102">
        <v>0.75</v>
      </c>
      <c r="AP102" s="3"/>
      <c r="AR102">
        <v>0.75</v>
      </c>
      <c r="AS102">
        <v>0.75</v>
      </c>
      <c r="AT102">
        <v>0.75</v>
      </c>
      <c r="AU102">
        <v>0.75</v>
      </c>
      <c r="AV102">
        <v>0.75</v>
      </c>
      <c r="AW102">
        <v>0.75</v>
      </c>
      <c r="AX102">
        <v>0.75</v>
      </c>
      <c r="AY102">
        <v>0.75</v>
      </c>
      <c r="AZ102">
        <v>0.75</v>
      </c>
      <c r="BA102">
        <v>0.75</v>
      </c>
      <c r="BB102">
        <v>0.75</v>
      </c>
      <c r="BC102">
        <v>0.75</v>
      </c>
      <c r="BD102">
        <v>0.75</v>
      </c>
      <c r="BE102">
        <v>0.75</v>
      </c>
      <c r="BF102">
        <v>0.75</v>
      </c>
      <c r="BG102">
        <v>0.75</v>
      </c>
      <c r="BI102">
        <v>0.75</v>
      </c>
      <c r="BJ102">
        <v>0.75</v>
      </c>
      <c r="BK102">
        <v>0.75</v>
      </c>
      <c r="BO102">
        <v>0.75</v>
      </c>
      <c r="BP102">
        <v>0.75</v>
      </c>
      <c r="BR102">
        <v>0.75</v>
      </c>
      <c r="BS102">
        <v>0.75</v>
      </c>
      <c r="BT102">
        <v>0.75</v>
      </c>
      <c r="BU102">
        <v>0.75</v>
      </c>
      <c r="BV102" s="3"/>
    </row>
    <row r="103" spans="1:74" x14ac:dyDescent="0.35">
      <c r="A103" s="3" t="s">
        <v>113</v>
      </c>
      <c r="B103">
        <v>25</v>
      </c>
      <c r="C103">
        <v>25</v>
      </c>
      <c r="D103">
        <v>25</v>
      </c>
      <c r="E103">
        <v>25</v>
      </c>
      <c r="F103">
        <v>25</v>
      </c>
      <c r="G103">
        <v>25</v>
      </c>
      <c r="H103">
        <v>25</v>
      </c>
      <c r="I103">
        <v>25</v>
      </c>
      <c r="J103">
        <v>25</v>
      </c>
      <c r="K103">
        <v>25</v>
      </c>
      <c r="L103">
        <v>25</v>
      </c>
      <c r="M103">
        <v>25</v>
      </c>
      <c r="N103">
        <v>25</v>
      </c>
      <c r="O103">
        <v>25</v>
      </c>
      <c r="P103">
        <v>9</v>
      </c>
      <c r="Q103">
        <v>9</v>
      </c>
      <c r="R103">
        <v>9</v>
      </c>
      <c r="U103">
        <v>9</v>
      </c>
      <c r="AI103">
        <v>9</v>
      </c>
      <c r="AK103" s="3">
        <v>9</v>
      </c>
      <c r="AL103">
        <v>9</v>
      </c>
      <c r="AN103">
        <v>9</v>
      </c>
      <c r="AO103">
        <v>9</v>
      </c>
      <c r="AP103" s="3"/>
      <c r="AR103">
        <v>9</v>
      </c>
      <c r="AS103">
        <v>9</v>
      </c>
      <c r="AT103">
        <v>9</v>
      </c>
      <c r="AU103">
        <v>9</v>
      </c>
      <c r="AV103">
        <v>9</v>
      </c>
      <c r="AW103">
        <v>9</v>
      </c>
      <c r="AX103">
        <v>9</v>
      </c>
      <c r="AY103">
        <v>9</v>
      </c>
      <c r="AZ103">
        <v>9</v>
      </c>
      <c r="BA103">
        <v>9</v>
      </c>
      <c r="BB103">
        <v>9</v>
      </c>
      <c r="BC103">
        <v>9</v>
      </c>
      <c r="BD103">
        <v>9</v>
      </c>
      <c r="BE103">
        <v>9</v>
      </c>
      <c r="BF103">
        <v>9</v>
      </c>
      <c r="BG103">
        <v>9</v>
      </c>
      <c r="BI103">
        <v>9</v>
      </c>
      <c r="BJ103">
        <v>9</v>
      </c>
      <c r="BK103">
        <v>9</v>
      </c>
      <c r="BO103">
        <v>9</v>
      </c>
      <c r="BP103">
        <v>9</v>
      </c>
      <c r="BR103">
        <v>9</v>
      </c>
      <c r="BS103">
        <v>9</v>
      </c>
      <c r="BT103">
        <v>9</v>
      </c>
      <c r="BU103">
        <v>9</v>
      </c>
      <c r="BV103" s="3"/>
    </row>
    <row r="104" spans="1:74" x14ac:dyDescent="0.35">
      <c r="A104" t="s">
        <v>114</v>
      </c>
      <c r="B104" s="21">
        <f t="shared" ref="B104:R104" si="281">(B74+B102+B103*10^-7*B50*(B73^2))*B77/B43</f>
        <v>8.6358241277291654</v>
      </c>
      <c r="C104" s="21">
        <f t="shared" si="281"/>
        <v>9.7427124645175933</v>
      </c>
      <c r="D104" s="21">
        <f t="shared" si="281"/>
        <v>10.050274735330664</v>
      </c>
      <c r="E104" s="21">
        <f t="shared" si="281"/>
        <v>10.490287854460021</v>
      </c>
      <c r="F104" s="21">
        <f t="shared" si="281"/>
        <v>10.477173451846395</v>
      </c>
      <c r="G104" s="21">
        <f t="shared" si="281"/>
        <v>12.500538760923741</v>
      </c>
      <c r="H104" s="21">
        <f t="shared" si="281"/>
        <v>10.571089854923258</v>
      </c>
      <c r="I104" s="21">
        <f t="shared" si="281"/>
        <v>13.299338603018636</v>
      </c>
      <c r="J104" s="21">
        <f t="shared" si="281"/>
        <v>15.780951579450289</v>
      </c>
      <c r="K104" s="21">
        <f t="shared" si="281"/>
        <v>15.391535574029822</v>
      </c>
      <c r="L104" s="21">
        <f t="shared" si="281"/>
        <v>13.401760052675549</v>
      </c>
      <c r="M104" s="21">
        <f t="shared" si="281"/>
        <v>11.199849945653071</v>
      </c>
      <c r="N104" s="21">
        <f t="shared" si="281"/>
        <v>13.780821402647945</v>
      </c>
      <c r="O104" s="21">
        <f t="shared" si="281"/>
        <v>15.32497047530644</v>
      </c>
      <c r="P104" s="21">
        <f t="shared" si="281"/>
        <v>13.143462338943758</v>
      </c>
      <c r="Q104" s="21">
        <f t="shared" si="281"/>
        <v>11.248309631743997</v>
      </c>
      <c r="R104" s="21">
        <f t="shared" si="281"/>
        <v>9.7628960437500805</v>
      </c>
      <c r="S104" s="21"/>
      <c r="T104" s="21"/>
      <c r="U104" s="21">
        <f>(U74+U102+U103*10^-7*U50*(U73^2))*U77/U43</f>
        <v>10.42868396424187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>
        <f>(AI74+AI102+AI103*10^-7*AI50*(AI73^2))*AI77/AI43</f>
        <v>10.380007100674121</v>
      </c>
      <c r="AJ104" s="21"/>
      <c r="AK104" s="18">
        <f>(AK74+AK102+AK103*10^-7*AK50*(AK73^2))*AK77/AK43</f>
        <v>12.115172489966609</v>
      </c>
      <c r="AL104" s="21">
        <f>(AL74+AL102+AL103*10^-7*AL50*(AL73^2))*AL77/AL43</f>
        <v>13.606177053452315</v>
      </c>
      <c r="AM104" s="21"/>
      <c r="AN104" s="21">
        <f>(AN74+AN102+AN103*10^-7*AN50*(AN73^2))*AN77/AN43</f>
        <v>11.697107670208249</v>
      </c>
      <c r="AO104" s="21">
        <f>(AO74+AO102+AO103*10^-7*AO50*(AO73^2))*AO77/AO43</f>
        <v>12.948203663195169</v>
      </c>
      <c r="AP104" s="18"/>
      <c r="AQ104" s="21"/>
      <c r="AR104" s="21">
        <f t="shared" ref="AR104:BG104" si="282">(AR74+AR102+AR103*10^-7*AR50*(AR73^2))*AR77/AR43</f>
        <v>13.195756622079646</v>
      </c>
      <c r="AS104" s="21">
        <f t="shared" si="282"/>
        <v>14.784672983277799</v>
      </c>
      <c r="AT104" s="21">
        <f t="shared" si="282"/>
        <v>14.514358860497179</v>
      </c>
      <c r="AU104" s="21">
        <f t="shared" ref="AU104" si="283">(AU74+AU102+AU103*10^-7*AU50*(AU73^2))*AU77/AU43</f>
        <v>16.614166719099593</v>
      </c>
      <c r="AV104" s="21">
        <f t="shared" si="282"/>
        <v>11.343472764398175</v>
      </c>
      <c r="AW104" s="21">
        <f t="shared" si="282"/>
        <v>12.454274660264041</v>
      </c>
      <c r="AX104" s="21">
        <f t="shared" si="282"/>
        <v>13.788217789076706</v>
      </c>
      <c r="AY104" s="21">
        <f t="shared" si="282"/>
        <v>13.763517163830837</v>
      </c>
      <c r="AZ104" s="21">
        <f t="shared" si="282"/>
        <v>15.906397875627404</v>
      </c>
      <c r="BA104" s="21">
        <f t="shared" si="282"/>
        <v>16.267397826887681</v>
      </c>
      <c r="BB104" s="21">
        <f t="shared" si="282"/>
        <v>15.386478645160258</v>
      </c>
      <c r="BC104" s="21">
        <f t="shared" si="282"/>
        <v>15.936749205739655</v>
      </c>
      <c r="BD104" s="21">
        <f t="shared" si="282"/>
        <v>18.987520630368614</v>
      </c>
      <c r="BE104" s="21">
        <f t="shared" si="282"/>
        <v>17.449581806607743</v>
      </c>
      <c r="BF104" s="21">
        <f t="shared" si="282"/>
        <v>17.790278048821303</v>
      </c>
      <c r="BG104" s="21">
        <f t="shared" si="282"/>
        <v>18.125208941145054</v>
      </c>
      <c r="BH104" s="21"/>
      <c r="BI104" s="21">
        <f>(BI74+BI102+BI103*10^-7*BI50*(BI73^2))*BI77/BI43</f>
        <v>18.455563423837113</v>
      </c>
      <c r="BJ104" s="21">
        <f>(BJ74+BJ102+BJ103*10^-7*BJ50*(BJ73^2))*BJ77/BJ43</f>
        <v>18.339301608871988</v>
      </c>
      <c r="BK104" s="21">
        <f>(BK74+BK102+BK103*10^-7*BK50*(BK73^2))*BK77/BK43</f>
        <v>19.304102161330722</v>
      </c>
      <c r="BL104" s="21"/>
      <c r="BM104" s="21"/>
      <c r="BN104" s="21"/>
      <c r="BO104" s="21">
        <f>(BO74+BO102+BO103*10^-7*BO50*(BO73^2))*BO77/BO43</f>
        <v>22.056874220381076</v>
      </c>
      <c r="BP104" s="21">
        <f>(BP74+BP102+BP103*10^-7*BP50*(BP73^2))*BP77/BP43</f>
        <v>22.261179184588503</v>
      </c>
      <c r="BQ104" s="21"/>
      <c r="BR104" s="21">
        <f>(BR74+BR102+BR103*10^-7*BR50*(BR73^2))*BR77/BR43</f>
        <v>21.909026854055845</v>
      </c>
      <c r="BS104" s="21">
        <f>(BS74+BS102+BS103*10^-7*BS50*(BS73^2))*BS77/BS43</f>
        <v>19.121199395582011</v>
      </c>
      <c r="BT104" s="21">
        <f>(BT74+BT102+BT103*10^-7*BT50*(BT73^2))*BT77/BT43</f>
        <v>22.905062241899238</v>
      </c>
      <c r="BU104" s="21">
        <f>(BU74+BU102+BU103*10^-7*BU50*(BU73^2))*BU77/BU43</f>
        <v>21.533937268832151</v>
      </c>
      <c r="BV104" s="18"/>
    </row>
    <row r="105" spans="1:74" ht="15" thickBot="1" x14ac:dyDescent="0.4">
      <c r="A105" s="9" t="s">
        <v>115</v>
      </c>
      <c r="B105" s="61">
        <f t="shared" ref="B105:R105" si="284">B79*100/B104</f>
        <v>80.11197888494344</v>
      </c>
      <c r="C105" s="61">
        <f t="shared" si="284"/>
        <v>83.170236761647132</v>
      </c>
      <c r="D105" s="61">
        <f t="shared" si="284"/>
        <v>83.122541219446973</v>
      </c>
      <c r="E105" s="61">
        <f t="shared" si="284"/>
        <v>84.557928231355092</v>
      </c>
      <c r="F105" s="61">
        <f t="shared" si="284"/>
        <v>83.983436526509422</v>
      </c>
      <c r="G105" s="61">
        <f t="shared" si="284"/>
        <v>83.781110176545837</v>
      </c>
      <c r="H105" s="61">
        <f t="shared" si="284"/>
        <v>81.07857077730624</v>
      </c>
      <c r="I105" s="22">
        <f t="shared" si="284"/>
        <v>67.219089983008033</v>
      </c>
      <c r="J105" s="61">
        <f t="shared" si="284"/>
        <v>71.279479689756542</v>
      </c>
      <c r="K105" s="61">
        <f t="shared" si="284"/>
        <v>76.433546130654705</v>
      </c>
      <c r="L105" s="61">
        <f t="shared" si="284"/>
        <v>75.213269362637845</v>
      </c>
      <c r="M105" s="61">
        <f t="shared" si="284"/>
        <v>82.050521665610304</v>
      </c>
      <c r="N105" s="61">
        <f t="shared" si="284"/>
        <v>74.649513318473012</v>
      </c>
      <c r="O105" s="61">
        <f t="shared" si="284"/>
        <v>79.612648311767344</v>
      </c>
      <c r="P105" s="61">
        <f t="shared" si="284"/>
        <v>85.993704025330118</v>
      </c>
      <c r="Q105" s="61">
        <f t="shared" si="284"/>
        <v>79.534693086284676</v>
      </c>
      <c r="R105" s="61">
        <f t="shared" si="284"/>
        <v>78.974416406581895</v>
      </c>
      <c r="S105" s="60"/>
      <c r="T105" s="61"/>
      <c r="U105" s="61">
        <f>U79*100/U104</f>
        <v>82.399713325959922</v>
      </c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1">
        <f>AI79*100/AI104</f>
        <v>84.31425246963245</v>
      </c>
      <c r="AJ105" s="61"/>
      <c r="AK105" s="61">
        <f>AK79*100/AK104</f>
        <v>79.281747522723165</v>
      </c>
      <c r="AL105" s="61">
        <f>AL79*100/AL104</f>
        <v>83.553043669615363</v>
      </c>
      <c r="AM105" s="60"/>
      <c r="AN105" s="61">
        <f>AN79*100/AN104</f>
        <v>75.172865579981519</v>
      </c>
      <c r="AO105" s="61">
        <f>AO79*100/AO104</f>
        <v>76.525654696196938</v>
      </c>
      <c r="AP105" s="60"/>
      <c r="AQ105" s="60"/>
      <c r="AR105" s="61">
        <f t="shared" ref="AR105:BG105" si="285">AR79*100/AR104</f>
        <v>81.061731154972918</v>
      </c>
      <c r="AS105" s="61">
        <f t="shared" si="285"/>
        <v>78.892961022691665</v>
      </c>
      <c r="AT105" s="22">
        <f t="shared" si="285"/>
        <v>73.249536171941358</v>
      </c>
      <c r="AU105" s="22">
        <f t="shared" ref="AU105" si="286">AU79*100/AU104</f>
        <v>77.731260459931917</v>
      </c>
      <c r="AV105" s="61">
        <f t="shared" si="285"/>
        <v>82.041973177346605</v>
      </c>
      <c r="AW105" s="61">
        <f t="shared" si="285"/>
        <v>85.57136026118684</v>
      </c>
      <c r="AX105" s="61">
        <f t="shared" si="285"/>
        <v>80.361877483582546</v>
      </c>
      <c r="AY105" s="61">
        <f t="shared" si="285"/>
        <v>81.380060986742606</v>
      </c>
      <c r="AZ105" s="22">
        <f t="shared" si="285"/>
        <v>73.430300945077107</v>
      </c>
      <c r="BA105" s="22">
        <f t="shared" si="285"/>
        <v>70.305772416051354</v>
      </c>
      <c r="BB105" s="61">
        <f t="shared" si="285"/>
        <v>78.917829317264932</v>
      </c>
      <c r="BC105" s="61">
        <f t="shared" si="285"/>
        <v>72.689338989857063</v>
      </c>
      <c r="BD105" s="61">
        <f t="shared" si="285"/>
        <v>70.936381312721068</v>
      </c>
      <c r="BE105" s="61">
        <f t="shared" si="285"/>
        <v>75.569194160849705</v>
      </c>
      <c r="BF105" s="61">
        <f t="shared" si="285"/>
        <v>73.222255701244165</v>
      </c>
      <c r="BG105" s="61">
        <f t="shared" si="285"/>
        <v>71.151049891056019</v>
      </c>
      <c r="BH105" s="60"/>
      <c r="BI105" s="61">
        <f>BI79*100/BI104</f>
        <v>69.193304426059157</v>
      </c>
      <c r="BJ105" s="61">
        <f>BJ79*100/BJ104</f>
        <v>70.862640400892815</v>
      </c>
      <c r="BK105" s="61">
        <f>BK79*100/BK104</f>
        <v>72.53711914985152</v>
      </c>
      <c r="BL105" s="60"/>
      <c r="BM105" s="61"/>
      <c r="BN105" s="60"/>
      <c r="BO105" s="61">
        <f>BO79*100/BO104</f>
        <v>63.051881484174146</v>
      </c>
      <c r="BP105" s="61">
        <f>BP79*100/BP104</f>
        <v>62.78517097397566</v>
      </c>
      <c r="BQ105" s="60"/>
      <c r="BR105" s="61">
        <f>BR79*100/BR104</f>
        <v>61.956447993550206</v>
      </c>
      <c r="BS105" s="61">
        <f>BS79*100/BS104</f>
        <v>84.689804024068479</v>
      </c>
      <c r="BT105" s="61">
        <f>BT79*100/BT104</f>
        <v>58.678706540398849</v>
      </c>
      <c r="BU105" s="61">
        <f>BU79*100/BU104</f>
        <v>76.754103973454647</v>
      </c>
      <c r="BV105" s="63"/>
    </row>
    <row r="106" spans="1:74" x14ac:dyDescent="0.35">
      <c r="A106" t="s">
        <v>116</v>
      </c>
      <c r="B106" s="18">
        <f t="shared" ref="B106:R106" si="287">B104/B45</f>
        <v>8.6358241277291654</v>
      </c>
      <c r="C106" s="18">
        <f t="shared" si="287"/>
        <v>9.7427124645175933</v>
      </c>
      <c r="D106" s="18">
        <f t="shared" si="287"/>
        <v>10.050274735330664</v>
      </c>
      <c r="E106" s="18">
        <f t="shared" si="287"/>
        <v>10.490287854460021</v>
      </c>
      <c r="F106" s="18">
        <f t="shared" si="287"/>
        <v>10.477173451846395</v>
      </c>
      <c r="G106" s="18">
        <f t="shared" si="287"/>
        <v>12.500538760923741</v>
      </c>
      <c r="H106" s="18">
        <f t="shared" si="287"/>
        <v>10.571089854923258</v>
      </c>
      <c r="I106" s="18">
        <f t="shared" si="287"/>
        <v>13.299338603018636</v>
      </c>
      <c r="J106" s="18">
        <f t="shared" si="287"/>
        <v>15.780951579450289</v>
      </c>
      <c r="K106" s="18">
        <f t="shared" si="287"/>
        <v>15.391535574029822</v>
      </c>
      <c r="L106" s="18">
        <f t="shared" si="287"/>
        <v>13.401760052675549</v>
      </c>
      <c r="M106" s="18">
        <f t="shared" si="287"/>
        <v>11.199849945653071</v>
      </c>
      <c r="N106" s="18">
        <f t="shared" si="287"/>
        <v>13.780821402647945</v>
      </c>
      <c r="O106" s="18">
        <f t="shared" si="287"/>
        <v>15.32497047530644</v>
      </c>
      <c r="P106" s="18">
        <f t="shared" si="287"/>
        <v>13.143462338943758</v>
      </c>
      <c r="Q106" s="18">
        <f t="shared" si="287"/>
        <v>11.248309631743997</v>
      </c>
      <c r="R106" s="18">
        <f t="shared" si="287"/>
        <v>9.7628960437500805</v>
      </c>
      <c r="S106" s="18"/>
      <c r="T106" s="18"/>
      <c r="U106" s="18">
        <f>U104/U45</f>
        <v>10.42868396424187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>
        <f>AI104/AI45</f>
        <v>10.380007100674121</v>
      </c>
      <c r="AJ106" s="18"/>
      <c r="AK106" s="18">
        <f>AK104/AK45</f>
        <v>12.115172489966609</v>
      </c>
      <c r="AL106" s="18">
        <f>AL104/AL45</f>
        <v>13.606177053452315</v>
      </c>
      <c r="AM106" s="18"/>
      <c r="AN106" s="18">
        <f>AN104/AN45</f>
        <v>11.697107670208249</v>
      </c>
      <c r="AO106" s="18">
        <f>AO104/AO45</f>
        <v>12.948203663195169</v>
      </c>
      <c r="AP106" s="18"/>
      <c r="AQ106" s="18"/>
      <c r="AR106" s="18">
        <f t="shared" ref="AR106:BG106" si="288">AR104/AR45</f>
        <v>13.195756622079646</v>
      </c>
      <c r="AS106" s="18">
        <f t="shared" si="288"/>
        <v>14.784672983277799</v>
      </c>
      <c r="AT106" s="18">
        <f t="shared" si="288"/>
        <v>14.514358860497179</v>
      </c>
      <c r="AU106" s="18">
        <f t="shared" ref="AU106" si="289">AU104/AU45</f>
        <v>16.614166719099593</v>
      </c>
      <c r="AV106" s="18">
        <f t="shared" si="288"/>
        <v>11.343472764398175</v>
      </c>
      <c r="AW106" s="18">
        <f t="shared" si="288"/>
        <v>12.454274660264041</v>
      </c>
      <c r="AX106" s="18">
        <f t="shared" si="288"/>
        <v>13.788217789076706</v>
      </c>
      <c r="AY106" s="18">
        <f t="shared" si="288"/>
        <v>13.763517163830837</v>
      </c>
      <c r="AZ106" s="18">
        <f t="shared" si="288"/>
        <v>15.906397875627404</v>
      </c>
      <c r="BA106" s="18">
        <f t="shared" si="288"/>
        <v>16.267397826887681</v>
      </c>
      <c r="BB106" s="18">
        <f t="shared" si="288"/>
        <v>15.386478645160258</v>
      </c>
      <c r="BC106" s="18">
        <f t="shared" si="288"/>
        <v>15.936749205739655</v>
      </c>
      <c r="BD106" s="18">
        <f t="shared" si="288"/>
        <v>18.987520630368614</v>
      </c>
      <c r="BE106" s="18">
        <f t="shared" si="288"/>
        <v>17.449581806607743</v>
      </c>
      <c r="BF106" s="18">
        <f t="shared" si="288"/>
        <v>17.790278048821303</v>
      </c>
      <c r="BG106" s="18">
        <f t="shared" si="288"/>
        <v>18.125208941145054</v>
      </c>
      <c r="BH106" s="18"/>
      <c r="BI106" s="18">
        <f>BI104/BI45</f>
        <v>18.455563423837113</v>
      </c>
      <c r="BJ106" s="18">
        <f>BJ104/BJ45</f>
        <v>18.339301608871988</v>
      </c>
      <c r="BK106" s="18">
        <f>BK104/BK45</f>
        <v>19.304102161330722</v>
      </c>
      <c r="BL106" s="18"/>
      <c r="BM106" s="18"/>
      <c r="BN106" s="18"/>
      <c r="BO106" s="18">
        <f>BO104/BO45</f>
        <v>22.056874220381076</v>
      </c>
      <c r="BP106" s="18">
        <f>BP104/BP45</f>
        <v>22.261179184588503</v>
      </c>
      <c r="BQ106" s="18"/>
      <c r="BR106" s="18">
        <f>BR104/BR45</f>
        <v>21.909026854055845</v>
      </c>
      <c r="BS106" s="18">
        <f>BS104/BS45</f>
        <v>19.121199395582011</v>
      </c>
      <c r="BT106" s="18">
        <f>BT104/BT45</f>
        <v>22.905062241899238</v>
      </c>
      <c r="BU106" s="18">
        <f>BU104/BU45</f>
        <v>21.533937268832151</v>
      </c>
      <c r="BV106" s="18"/>
    </row>
    <row r="107" spans="1:74" x14ac:dyDescent="0.35">
      <c r="A107" s="3" t="s">
        <v>117</v>
      </c>
      <c r="B107" s="21">
        <f t="shared" ref="B107:R107" si="290">B106/(B73)^0.5</f>
        <v>3.231875953681032</v>
      </c>
      <c r="C107" s="21">
        <f t="shared" si="290"/>
        <v>3.9774457081202774</v>
      </c>
      <c r="D107" s="21">
        <f t="shared" si="290"/>
        <v>3.9460914272549181</v>
      </c>
      <c r="E107" s="21">
        <f t="shared" si="290"/>
        <v>4.3310350550646142</v>
      </c>
      <c r="F107" s="21">
        <f t="shared" si="290"/>
        <v>4.1742058182018651</v>
      </c>
      <c r="G107" s="21">
        <f t="shared" si="290"/>
        <v>3.8274926842682802</v>
      </c>
      <c r="H107" s="21">
        <f t="shared" si="290"/>
        <v>3.4602013884546841</v>
      </c>
      <c r="I107" s="21">
        <f t="shared" si="290"/>
        <v>3.2208303630327269</v>
      </c>
      <c r="J107" s="21">
        <f t="shared" si="290"/>
        <v>3.9954977286376185</v>
      </c>
      <c r="K107" s="21">
        <f t="shared" si="290"/>
        <v>3.8969034989221756</v>
      </c>
      <c r="L107" s="21">
        <f t="shared" si="290"/>
        <v>3.4680348925955893</v>
      </c>
      <c r="M107" s="21">
        <f t="shared" si="290"/>
        <v>3.6991886895049411</v>
      </c>
      <c r="N107" s="21">
        <f t="shared" si="290"/>
        <v>3.4801829514760967</v>
      </c>
      <c r="O107" s="21">
        <f t="shared" si="290"/>
        <v>4.0957706415016357</v>
      </c>
      <c r="P107" s="21">
        <f t="shared" si="290"/>
        <v>3.2769969238686256</v>
      </c>
      <c r="Q107" s="21">
        <f t="shared" si="290"/>
        <v>2.7443065475416635</v>
      </c>
      <c r="R107" s="21">
        <f t="shared" si="290"/>
        <v>2.6736791948699308</v>
      </c>
      <c r="S107" s="21"/>
      <c r="T107" s="21"/>
      <c r="U107" s="21">
        <f>U106/(U73)^0.5</f>
        <v>2.7871830277954674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>
        <f>AI106/(AI73)^0.5</f>
        <v>2.7741735887859491</v>
      </c>
      <c r="AJ107" s="21"/>
      <c r="AK107" s="18">
        <f>AK106/(AK73)^0.5</f>
        <v>2.7090349246700725</v>
      </c>
      <c r="AL107" s="21">
        <f>AL106/(AL73)^0.5</f>
        <v>3.2775662115916222</v>
      </c>
      <c r="AM107" s="21"/>
      <c r="AN107" s="21">
        <f>AN106/(AN73)^0.5</f>
        <v>2.5604352335409897</v>
      </c>
      <c r="AO107" s="21">
        <f>AO106/(AO73)^0.5</f>
        <v>2.9550096772929249</v>
      </c>
      <c r="AP107" s="18"/>
      <c r="AQ107" s="21"/>
      <c r="AR107" s="21">
        <f t="shared" ref="AR107:BG107" si="291">AR106/(AR73)^0.5</f>
        <v>3.0115056521921648</v>
      </c>
      <c r="AS107" s="21">
        <f t="shared" si="291"/>
        <v>3.2262801462399571</v>
      </c>
      <c r="AT107" s="21">
        <f t="shared" si="291"/>
        <v>3.1500768916032067</v>
      </c>
      <c r="AU107" s="21">
        <f t="shared" ref="AU107" si="292">AU106/(AU73)^0.5</f>
        <v>3.7400580085428312</v>
      </c>
      <c r="AV107" s="21">
        <f t="shared" si="291"/>
        <v>2.8235785456916718</v>
      </c>
      <c r="AW107" s="21">
        <f t="shared" si="291"/>
        <v>3.5796589232825125</v>
      </c>
      <c r="AX107" s="21">
        <f t="shared" si="291"/>
        <v>3.2964364455204711</v>
      </c>
      <c r="AY107" s="21">
        <f t="shared" si="291"/>
        <v>3.3770503152804086</v>
      </c>
      <c r="AZ107" s="21">
        <f t="shared" si="291"/>
        <v>3.5551459224887787</v>
      </c>
      <c r="BA107" s="21">
        <f t="shared" si="291"/>
        <v>3.662552816359042</v>
      </c>
      <c r="BB107" s="21">
        <f t="shared" si="291"/>
        <v>3.7829547494523301</v>
      </c>
      <c r="BC107" s="21">
        <f t="shared" si="291"/>
        <v>3.5400433151804966</v>
      </c>
      <c r="BD107" s="21">
        <f t="shared" si="291"/>
        <v>3.8812462733958193</v>
      </c>
      <c r="BE107" s="21">
        <f t="shared" si="291"/>
        <v>3.7968842403251291</v>
      </c>
      <c r="BF107" s="21">
        <f t="shared" si="291"/>
        <v>3.9538019126309099</v>
      </c>
      <c r="BG107" s="21">
        <f t="shared" si="291"/>
        <v>3.9543034664546255</v>
      </c>
      <c r="BH107" s="21"/>
      <c r="BI107" s="21">
        <f>BI106/(BI73)^0.5</f>
        <v>4.0163519737969198</v>
      </c>
      <c r="BJ107" s="21">
        <f>BJ106/(BJ73)^0.5</f>
        <v>4.0670405531188782</v>
      </c>
      <c r="BK107" s="21">
        <f>BK106/(BK73)^0.5</f>
        <v>4.1574327132352416</v>
      </c>
      <c r="BL107" s="21"/>
      <c r="BM107" s="21"/>
      <c r="BN107" s="21"/>
      <c r="BO107" s="21">
        <f>BO106/(BO73)^0.5</f>
        <v>4.3813342510060203</v>
      </c>
      <c r="BP107" s="21">
        <f>BP106/(BP73)^0.5</f>
        <v>4.5017267619760233</v>
      </c>
      <c r="BQ107" s="21"/>
      <c r="BR107" s="21">
        <f>BR106/(BR73)^0.5</f>
        <v>4.4543793552300981</v>
      </c>
      <c r="BS107" s="21">
        <f>BS106/(BS73)^0.5</f>
        <v>4.6711695879424475</v>
      </c>
      <c r="BT107" s="21">
        <f>BT106/(BT73)^0.5</f>
        <v>4.4834385592286718</v>
      </c>
      <c r="BU107" s="21">
        <f>BU106/(BU73)^0.5</f>
        <v>4.3773952323931686</v>
      </c>
      <c r="BV107" s="18"/>
    </row>
    <row r="108" spans="1:74" x14ac:dyDescent="0.35">
      <c r="A108" s="3" t="s">
        <v>118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</row>
    <row r="109" spans="1:74" x14ac:dyDescent="0.35">
      <c r="A109" s="71" t="s">
        <v>119</v>
      </c>
      <c r="B109" s="21">
        <f t="shared" ref="B109:R109" si="293">B107-B69/500 +((B69)^2)/500000</f>
        <v>3.231875953681032</v>
      </c>
      <c r="C109" s="21">
        <f t="shared" si="293"/>
        <v>3.9774457081202774</v>
      </c>
      <c r="D109" s="21">
        <f t="shared" si="293"/>
        <v>3.9460914272549181</v>
      </c>
      <c r="E109" s="21">
        <f t="shared" si="293"/>
        <v>4.3310350550646142</v>
      </c>
      <c r="F109" s="21">
        <f t="shared" si="293"/>
        <v>4.1742058182018651</v>
      </c>
      <c r="G109" s="21">
        <f t="shared" si="293"/>
        <v>3.8274926842682802</v>
      </c>
      <c r="H109" s="21">
        <f t="shared" si="293"/>
        <v>3.260513888454684</v>
      </c>
      <c r="I109" s="21">
        <f t="shared" si="293"/>
        <v>2.8513908630327269</v>
      </c>
      <c r="J109" s="21">
        <f t="shared" si="293"/>
        <v>3.5726436486376185</v>
      </c>
      <c r="K109" s="21">
        <f t="shared" si="293"/>
        <v>3.4588554989221754</v>
      </c>
      <c r="L109" s="21">
        <f t="shared" si="293"/>
        <v>3.0355997725955892</v>
      </c>
      <c r="M109" s="21">
        <f t="shared" si="293"/>
        <v>3.6991886895049411</v>
      </c>
      <c r="N109" s="21">
        <f t="shared" si="293"/>
        <v>3.0421349514760965</v>
      </c>
      <c r="O109" s="21">
        <f t="shared" si="293"/>
        <v>3.6495626415016353</v>
      </c>
      <c r="P109" s="21">
        <f t="shared" si="293"/>
        <v>2.9383089238686257</v>
      </c>
      <c r="Q109" s="21">
        <f t="shared" si="293"/>
        <v>2.2770745475416638</v>
      </c>
      <c r="R109" s="21">
        <f t="shared" si="293"/>
        <v>2.6736791948699308</v>
      </c>
      <c r="S109" s="21"/>
      <c r="T109" s="21"/>
      <c r="U109" s="21">
        <f>U107-U69/500 +((U69)^2)/500000</f>
        <v>2.7871830277954674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>
        <f>AI107-AI69/500 +((AI69)^2)/500000</f>
        <v>2.5799355887859488</v>
      </c>
      <c r="AJ109" s="21"/>
      <c r="AK109" s="18">
        <f>AK107-AK69/500 +((AK69)^2)/500000</f>
        <v>3.3642349246700722</v>
      </c>
      <c r="AL109" s="21">
        <f>AL107-AL69/500 +((AL69)^2)/500000</f>
        <v>2.8743662115916222</v>
      </c>
      <c r="AM109" s="21"/>
      <c r="AN109" s="21">
        <f>AN107-AN69/500 +((AN69)^2)/500000</f>
        <v>3.5054352335409895</v>
      </c>
      <c r="AO109" s="21">
        <f>AO107-AO69/500 +((AO69)^2)/500000</f>
        <v>2.8145616772929247</v>
      </c>
      <c r="AP109" s="18"/>
      <c r="AQ109" s="21"/>
      <c r="AR109" s="21">
        <f t="shared" ref="AR109:BG109" si="294">AR107-AR69/500 +((AR69)^2)/500000</f>
        <v>2.800305652192165</v>
      </c>
      <c r="AS109" s="21">
        <f t="shared" si="294"/>
        <v>3.0462801462399574</v>
      </c>
      <c r="AT109" s="21">
        <f t="shared" si="294"/>
        <v>2.8569300116032066</v>
      </c>
      <c r="AU109" s="21">
        <f t="shared" ref="AU109" si="295">AU107-AU69/500 +((AU69)^2)/500000</f>
        <v>3.2867536885428317</v>
      </c>
      <c r="AV109" s="21">
        <f t="shared" si="294"/>
        <v>2.5035785456916719</v>
      </c>
      <c r="AW109" s="21">
        <f t="shared" si="294"/>
        <v>3.5796589232825125</v>
      </c>
      <c r="AX109" s="21">
        <f t="shared" si="294"/>
        <v>3.2964364455204711</v>
      </c>
      <c r="AY109" s="21">
        <f t="shared" si="294"/>
        <v>3.3770503152804086</v>
      </c>
      <c r="AZ109" s="21">
        <f t="shared" si="294"/>
        <v>3.4601459224887785</v>
      </c>
      <c r="BA109" s="21">
        <f t="shared" si="294"/>
        <v>3.2593528163590419</v>
      </c>
      <c r="BB109" s="21">
        <f t="shared" si="294"/>
        <v>3.7829547494523301</v>
      </c>
      <c r="BC109" s="21">
        <f t="shared" si="294"/>
        <v>3.2963713151804965</v>
      </c>
      <c r="BD109" s="21">
        <f t="shared" si="294"/>
        <v>3.3820462733958192</v>
      </c>
      <c r="BE109" s="21">
        <f t="shared" si="294"/>
        <v>3.297684240325129</v>
      </c>
      <c r="BF109" s="21">
        <f t="shared" si="294"/>
        <v>3.5758199126309096</v>
      </c>
      <c r="BG109" s="21">
        <f t="shared" si="294"/>
        <v>3.5931679664546254</v>
      </c>
      <c r="BH109" s="21"/>
      <c r="BI109" s="21">
        <f>BI107-BI69/500 +((BI69)^2)/500000</f>
        <v>3.5291519737969201</v>
      </c>
      <c r="BJ109" s="21">
        <f>BJ107-BJ69/500 +((BJ69)^2)/500000</f>
        <v>3.6049906781188783</v>
      </c>
      <c r="BK109" s="21">
        <f>BK107-BK69/500 +((BK69)^2)/500000</f>
        <v>3.7531358382352416</v>
      </c>
      <c r="BL109" s="21"/>
      <c r="BM109" s="21"/>
      <c r="BN109" s="21"/>
      <c r="BO109" s="21">
        <f>BO107-BO69/500 +((BO69)^2)/500000</f>
        <v>3.9613342510060203</v>
      </c>
      <c r="BP109" s="21">
        <f>BP107-BP69/500 +((BP69)^2)/500000</f>
        <v>4.0817267619760234</v>
      </c>
      <c r="BQ109" s="21"/>
      <c r="BR109" s="21">
        <f>BR107-BR69/500 +((BR69)^2)/500000</f>
        <v>3.9671793552300985</v>
      </c>
      <c r="BS109" s="21">
        <f>BS107-BS69/500 +((BS69)^2)/500000</f>
        <v>4.2429900879424469</v>
      </c>
      <c r="BT109" s="21">
        <f>BT107-BT69/500 +((BT69)^2)/500000</f>
        <v>4.0446885592286721</v>
      </c>
      <c r="BU109" s="21">
        <f>BU107-BU69/500 +((BU69)^2)/500000</f>
        <v>3.8781952323931685</v>
      </c>
      <c r="BV109" s="18"/>
    </row>
    <row r="110" spans="1:74" x14ac:dyDescent="0.35">
      <c r="A110" s="71" t="s">
        <v>120</v>
      </c>
      <c r="B110" s="21">
        <f t="shared" ref="B110:R110" si="296">(B109-0.35*SIN(((B37/B19)-1.875)*(PI()/1.25)))</f>
        <v>2.8818759536810319</v>
      </c>
      <c r="C110" s="21">
        <f t="shared" si="296"/>
        <v>3.6274457081202773</v>
      </c>
      <c r="D110" s="21">
        <f t="shared" si="296"/>
        <v>3.596091427254918</v>
      </c>
      <c r="E110" s="21">
        <f t="shared" si="296"/>
        <v>3.9810350550646141</v>
      </c>
      <c r="F110" s="21">
        <f t="shared" si="296"/>
        <v>3.824205818201865</v>
      </c>
      <c r="G110" s="21">
        <f t="shared" si="296"/>
        <v>3.4774926842682801</v>
      </c>
      <c r="H110" s="21">
        <f t="shared" si="296"/>
        <v>2.910513888454684</v>
      </c>
      <c r="I110" s="21">
        <f t="shared" si="296"/>
        <v>2.7432349150014952</v>
      </c>
      <c r="J110" s="21">
        <f t="shared" si="296"/>
        <v>3.2351853125508718</v>
      </c>
      <c r="K110" s="21">
        <f t="shared" si="296"/>
        <v>3.6289496935570873</v>
      </c>
      <c r="L110" s="21">
        <f t="shared" si="296"/>
        <v>2.6855997725955891</v>
      </c>
      <c r="M110" s="21">
        <f t="shared" si="296"/>
        <v>3.349188689504941</v>
      </c>
      <c r="N110" s="21">
        <f t="shared" si="296"/>
        <v>2.6921349514760964</v>
      </c>
      <c r="O110" s="21">
        <f t="shared" si="296"/>
        <v>3.2995626415016353</v>
      </c>
      <c r="P110" s="21">
        <f t="shared" si="296"/>
        <v>3.2011368371395892</v>
      </c>
      <c r="Q110" s="21">
        <f t="shared" si="296"/>
        <v>1.9270745475416637</v>
      </c>
      <c r="R110" s="21">
        <f t="shared" si="296"/>
        <v>2.3236791948699307</v>
      </c>
      <c r="S110" s="21"/>
      <c r="T110" s="21"/>
      <c r="U110" s="21">
        <f>(U109-0.35*SIN(((U37/U19)-1.875)*(PI()/1.25)))</f>
        <v>2.6790270797642357</v>
      </c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18">
        <f>(AI109-0.35*SIN(((AI37/AI19)-1.875)*(PI()/1.25)))</f>
        <v>2.2299355887859487</v>
      </c>
      <c r="AJ110" s="18"/>
      <c r="AK110" s="18">
        <f>(AK109-0.35*SIN(((AK37/AK19)-1.875)*(PI()/1.25)))</f>
        <v>3.2823152281487737</v>
      </c>
      <c r="AL110" s="18">
        <f>(AL109-0.35*SIN(((AL37/AL19)-1.875)*(PI()/1.25)))</f>
        <v>2.9003318733270804</v>
      </c>
      <c r="AM110" s="21"/>
      <c r="AN110" s="18">
        <f>(AN109-0.35*SIN(((AN37/AN19)-1.875)*(PI()/1.25)))</f>
        <v>3.1554352335409894</v>
      </c>
      <c r="AO110" s="21">
        <f>(AO109-0.35*SIN(((AO37/AO19)-1.875)*(PI()/1.25)))</f>
        <v>2.4645616772929246</v>
      </c>
      <c r="AP110" s="18"/>
      <c r="AQ110" s="21"/>
      <c r="AR110" s="21">
        <f t="shared" ref="AR110:BG110" si="297">(AR109-0.35*SIN(((AR37/AR19)-1.875)*(PI()/1.25)))</f>
        <v>2.9171380529239848</v>
      </c>
      <c r="AS110" s="21">
        <f t="shared" si="297"/>
        <v>2.9587654317051983</v>
      </c>
      <c r="AT110" s="21">
        <f t="shared" si="297"/>
        <v>3.0546084561890066</v>
      </c>
      <c r="AU110" s="21">
        <f t="shared" ref="AU110" si="298">(AU109-0.35*SIN(((AU37/AU19)-1.875)*(PI()/1.25)))</f>
        <v>3.2718992674241796</v>
      </c>
      <c r="AV110" s="21">
        <f t="shared" si="297"/>
        <v>2.1535785456916718</v>
      </c>
      <c r="AW110" s="21">
        <f t="shared" si="297"/>
        <v>3.2356406345709474</v>
      </c>
      <c r="AX110" s="21">
        <f t="shared" si="297"/>
        <v>3.3359762256083858</v>
      </c>
      <c r="AY110" s="21">
        <f t="shared" si="297"/>
        <v>3.0270503152804085</v>
      </c>
      <c r="AZ110" s="21">
        <f t="shared" si="297"/>
        <v>3.4314819246993555</v>
      </c>
      <c r="BA110" s="21">
        <f t="shared" si="297"/>
        <v>3.1000705493703244</v>
      </c>
      <c r="BB110" s="21">
        <f t="shared" si="297"/>
        <v>3.5585510185784468</v>
      </c>
      <c r="BC110" s="21">
        <f t="shared" si="297"/>
        <v>3.3238319986852423</v>
      </c>
      <c r="BD110" s="21">
        <f t="shared" si="297"/>
        <v>3.0320462733958191</v>
      </c>
      <c r="BE110" s="21">
        <f t="shared" si="297"/>
        <v>2.9476842403251289</v>
      </c>
      <c r="BF110" s="21">
        <f t="shared" si="297"/>
        <v>3.2258199126309095</v>
      </c>
      <c r="BG110" s="21">
        <f t="shared" si="297"/>
        <v>3.360688578509059</v>
      </c>
      <c r="BH110" s="21"/>
      <c r="BI110" s="21">
        <f>(BI109-0.35*SIN(((BI37/BI19)-1.875)*(PI()/1.25)))</f>
        <v>3.17915197379692</v>
      </c>
      <c r="BJ110" s="21">
        <f>(BJ109-0.35*SIN(((BJ37/BJ19)-1.875)*(PI()/1.25)))</f>
        <v>3.2901988400706488</v>
      </c>
      <c r="BK110" s="21">
        <f>(BK109-0.35*SIN(((BK37/BK19)-1.875)*(PI()/1.25)))</f>
        <v>3.4424808120836476</v>
      </c>
      <c r="BL110" s="21"/>
      <c r="BM110" s="21"/>
      <c r="BN110" s="21"/>
      <c r="BO110" s="21">
        <f>(BO109-0.35*SIN(((BO37/BO19)-1.875)*(PI()/1.25)))</f>
        <v>3.6113342510060202</v>
      </c>
      <c r="BP110" s="21">
        <f>(BP109-0.35*SIN(((BP37/BP19)-1.875)*(PI()/1.25)))</f>
        <v>3.7317267619760233</v>
      </c>
      <c r="BQ110" s="21"/>
      <c r="BR110" s="21">
        <f>(BR109-0.35*SIN(((BR37/BR19)-1.875)*(PI()/1.25)))</f>
        <v>3.6171793552300984</v>
      </c>
      <c r="BS110" s="21">
        <f>(BS109-0.35*SIN(((BS37/BS19)-1.875)*(PI()/1.25)))</f>
        <v>3.8944500107530002</v>
      </c>
      <c r="BT110" s="21">
        <f>(BT109-0.35*SIN(((BT37/BT19)-1.875)*(PI()/1.25)))</f>
        <v>3.694688559228672</v>
      </c>
      <c r="BU110" s="21">
        <f>(BU109-0.35*SIN(((BU37/BU19)-1.875)*(PI()/1.25)))</f>
        <v>3.995812520018569</v>
      </c>
      <c r="BV110" s="18"/>
    </row>
    <row r="111" spans="1:74" ht="15" thickBot="1" x14ac:dyDescent="0.4">
      <c r="A111" s="9" t="s">
        <v>121</v>
      </c>
      <c r="B111" s="22"/>
      <c r="C111" s="22"/>
      <c r="D111" s="22"/>
      <c r="E111" s="22"/>
      <c r="F111" s="22"/>
      <c r="G111" s="22"/>
      <c r="H111" s="22"/>
      <c r="I111" s="22">
        <f>((I110/(3*(I67)^(1/3)))-1)*100</f>
        <v>-7.5859848109716799</v>
      </c>
      <c r="J111" s="22"/>
      <c r="K111" s="22"/>
      <c r="L111" s="22"/>
      <c r="M111" s="22"/>
      <c r="N111" s="22"/>
      <c r="O111" s="22"/>
      <c r="P111" s="22">
        <f>((P110/(3*(P67)^(1/3)))-1)*100</f>
        <v>0.84321254946873037</v>
      </c>
      <c r="Q111" s="22">
        <f>((Q110/(3*(Q67)^(1/3)))-1)*100</f>
        <v>-28.67045112786063</v>
      </c>
      <c r="R111" s="22"/>
      <c r="S111" s="22"/>
      <c r="T111" s="22"/>
      <c r="U111" s="22">
        <f>((U110/(3*(U67)^(1/3)))-1)*100</f>
        <v>-5.0272858954877435</v>
      </c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>
        <f>((AK110/(3*(AK67)^(1/3)))-1)*100</f>
        <v>25.052845668871516</v>
      </c>
      <c r="AL111" s="22">
        <f>((AL110/(3*(AL67)^(1/3)))-1)*100</f>
        <v>-2.2937072107345635</v>
      </c>
      <c r="AM111" s="22"/>
      <c r="AN111" s="22"/>
      <c r="AO111" s="22">
        <f>((AO110/(3*(AO67)^(1/3)))-1)*100</f>
        <v>-18.027315962048661</v>
      </c>
      <c r="AP111" s="22"/>
      <c r="AQ111" s="22"/>
      <c r="AR111" s="22"/>
      <c r="AS111" s="22">
        <f>((AS110/(3*(AS67)^(1/3)))-1)*100</f>
        <v>-1.1989950006106476</v>
      </c>
      <c r="AT111" s="22"/>
      <c r="AU111" s="22">
        <f t="shared" ref="AU111" si="299">((AU110/(3*(AU67)^(1/3)))-1)*100</f>
        <v>15.897059801020408</v>
      </c>
      <c r="AV111" s="22"/>
      <c r="AW111" s="22">
        <f>((AW110/(3*(AW67)^(1/3)))-1)*100</f>
        <v>-5.5958681516746989</v>
      </c>
      <c r="AX111" s="22"/>
      <c r="AY111" s="22"/>
      <c r="AZ111" s="22">
        <f>((AZ110/(3*(AZ67)^(1/3)))-1)*100</f>
        <v>12.899694874437785</v>
      </c>
      <c r="BA111" s="22">
        <f>((BA110/(3*(BA67)^(1/3)))-1)*100</f>
        <v>-2.8047404123908382</v>
      </c>
      <c r="BB111" s="22">
        <f>((BB110/(3*(BB67)^(1/3)))-1)*100</f>
        <v>7.3431631308848555</v>
      </c>
      <c r="BC111" s="22">
        <f>((BC110/(3*(BC67)^(1/3)))-1)*100</f>
        <v>7.8859049838104989</v>
      </c>
      <c r="BD111" s="22"/>
      <c r="BE111" s="22"/>
      <c r="BF111" s="22"/>
      <c r="BG111" s="22">
        <f>((BG110/(3*(BG67)^(1/3)))-1)*100</f>
        <v>2.0419267700710453</v>
      </c>
      <c r="BH111" s="22"/>
      <c r="BI111" s="22"/>
      <c r="BJ111" s="22">
        <f>((BJ110/(3*(BJ67)^(1/3)))-1)*100</f>
        <v>-2.498613381707826</v>
      </c>
      <c r="BK111" s="22"/>
      <c r="BL111" s="22"/>
      <c r="BM111" s="9"/>
      <c r="BN111" s="22"/>
      <c r="BO111" s="22"/>
      <c r="BP111" s="22"/>
      <c r="BQ111" s="22"/>
      <c r="BR111" s="22"/>
      <c r="BS111" s="22">
        <f>((BS110/(3*(BS67)^(1/3)))-1)*100</f>
        <v>2.8306085658806657</v>
      </c>
      <c r="BT111" s="22"/>
      <c r="BU111" s="22"/>
      <c r="BV111" s="20"/>
    </row>
    <row r="112" spans="1:74" x14ac:dyDescent="0.35">
      <c r="A112" s="3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U112" s="20"/>
      <c r="BV112" s="20"/>
    </row>
    <row r="113" spans="1:74" x14ac:dyDescent="0.35">
      <c r="A113" t="s">
        <v>122</v>
      </c>
      <c r="B113" s="21">
        <f t="shared" ref="B113" si="300">4.7+0.36*(B79)^1.27</f>
        <v>8.898595990231879</v>
      </c>
      <c r="C113" s="21">
        <f t="shared" ref="C113:I113" si="301">4.7+0.36*(C79)^1.27</f>
        <v>9.8319833216822694</v>
      </c>
      <c r="D113" s="21">
        <f t="shared" si="301"/>
        <v>10.034716783402427</v>
      </c>
      <c r="E113" s="21">
        <f t="shared" si="301"/>
        <v>10.456897665020712</v>
      </c>
      <c r="F113" s="21">
        <f t="shared" si="301"/>
        <v>10.398210327930293</v>
      </c>
      <c r="G113" s="21">
        <f t="shared" si="301"/>
        <v>11.808820528471003</v>
      </c>
      <c r="H113" s="21">
        <f t="shared" si="301"/>
        <v>10.211189303622424</v>
      </c>
      <c r="I113" s="21">
        <f t="shared" si="301"/>
        <v>10.514097283120392</v>
      </c>
      <c r="J113" s="21">
        <f t="shared" ref="J113:BT113" si="302">4.7+0.36*(J79)^1.27</f>
        <v>12.483888210831253</v>
      </c>
      <c r="K113" s="21">
        <f t="shared" si="302"/>
        <v>12.939887256021397</v>
      </c>
      <c r="L113" s="21">
        <f t="shared" si="302"/>
        <v>11.471611097438362</v>
      </c>
      <c r="M113" s="21">
        <f t="shared" si="302"/>
        <v>10.721231293901646</v>
      </c>
      <c r="N113" s="21">
        <f t="shared" si="302"/>
        <v>11.649061396002066</v>
      </c>
      <c r="O113" s="21">
        <f t="shared" si="302"/>
        <v>13.329930176488006</v>
      </c>
      <c r="P113" s="21">
        <f t="shared" si="302"/>
        <v>12.531349039046964</v>
      </c>
      <c r="Q113" s="21">
        <f t="shared" si="302"/>
        <v>10.519560914958443</v>
      </c>
      <c r="R113" s="21">
        <f t="shared" si="302"/>
        <v>9.5180928531091826</v>
      </c>
      <c r="S113" s="21">
        <f t="shared" si="302"/>
        <v>17.599565544137967</v>
      </c>
      <c r="T113" s="21">
        <f t="shared" si="302"/>
        <v>14.885478441467122</v>
      </c>
      <c r="U113" s="21">
        <f t="shared" si="302"/>
        <v>10.229420446422939</v>
      </c>
      <c r="V113" s="21">
        <f t="shared" si="302"/>
        <v>15.016595110354039</v>
      </c>
      <c r="W113" s="21">
        <f t="shared" si="302"/>
        <v>18.29768274958791</v>
      </c>
      <c r="X113" s="21">
        <f t="shared" si="302"/>
        <v>19.584469551987183</v>
      </c>
      <c r="Y113" s="21">
        <f t="shared" si="302"/>
        <v>18.89571733804032</v>
      </c>
      <c r="Z113" s="21">
        <f t="shared" si="302"/>
        <v>16.725677516776809</v>
      </c>
      <c r="AA113" s="21">
        <f t="shared" si="302"/>
        <v>25.791271269968245</v>
      </c>
      <c r="AB113" s="21">
        <f t="shared" si="302"/>
        <v>21.91600792736044</v>
      </c>
      <c r="AC113" s="21">
        <f t="shared" si="302"/>
        <v>20.724540317626847</v>
      </c>
      <c r="AD113" s="21">
        <f t="shared" ref="AD113" si="303">4.7+0.36*(AD79)^1.27</f>
        <v>28.295082817268664</v>
      </c>
      <c r="AE113" s="21">
        <f t="shared" si="302"/>
        <v>22.722229908626488</v>
      </c>
      <c r="AF113" s="21">
        <f t="shared" si="302"/>
        <v>25.030290243325101</v>
      </c>
      <c r="AG113" s="21">
        <f t="shared" si="302"/>
        <v>21.801040113443801</v>
      </c>
      <c r="AH113" s="21">
        <f t="shared" si="302"/>
        <v>28.145750590519729</v>
      </c>
      <c r="AI113" s="21">
        <f t="shared" si="302"/>
        <v>10.359365973328732</v>
      </c>
      <c r="AJ113" s="21">
        <f t="shared" si="302"/>
        <v>28.353611835431931</v>
      </c>
      <c r="AK113" s="21">
        <f t="shared" si="302"/>
        <v>11.069144135008504</v>
      </c>
      <c r="AL113" s="21">
        <f t="shared" si="302"/>
        <v>12.589317965112123</v>
      </c>
      <c r="AM113" s="21">
        <f t="shared" si="302"/>
        <v>22.675600464844639</v>
      </c>
      <c r="AN113" s="21">
        <f t="shared" si="302"/>
        <v>10.393243832290732</v>
      </c>
      <c r="AO113" s="21">
        <f t="shared" si="302"/>
        <v>11.325879780361328</v>
      </c>
      <c r="AP113" s="21">
        <f t="shared" si="302"/>
        <v>13.463433582841741</v>
      </c>
      <c r="AQ113" s="21">
        <f t="shared" si="302"/>
        <v>38.739458591487328</v>
      </c>
      <c r="AR113" s="21">
        <f t="shared" si="302"/>
        <v>12.002141060879858</v>
      </c>
      <c r="AS113" s="21">
        <f t="shared" si="302"/>
        <v>12.850832614021183</v>
      </c>
      <c r="AT113" s="21">
        <f t="shared" si="302"/>
        <v>11.945827238635342</v>
      </c>
      <c r="AU113" s="21">
        <f t="shared" si="302"/>
        <v>13.976130058074101</v>
      </c>
      <c r="AV113" s="21">
        <f t="shared" si="302"/>
        <v>10.818652733866756</v>
      </c>
      <c r="AW113" s="21">
        <f t="shared" si="302"/>
        <v>11.967985159868947</v>
      </c>
      <c r="AX113" s="21">
        <f t="shared" si="302"/>
        <v>12.336448485375787</v>
      </c>
      <c r="AY113" s="21">
        <f t="shared" si="302"/>
        <v>12.441885594801017</v>
      </c>
      <c r="AZ113" s="21">
        <f t="shared" si="302"/>
        <v>12.865078807051894</v>
      </c>
      <c r="BA113" s="21">
        <f t="shared" si="302"/>
        <v>12.649778380050549</v>
      </c>
      <c r="BB113" s="21">
        <f t="shared" si="302"/>
        <v>13.277915232446464</v>
      </c>
      <c r="BC113" s="21">
        <f t="shared" si="302"/>
        <v>12.780123191929899</v>
      </c>
      <c r="BD113" s="21">
        <f t="shared" si="302"/>
        <v>14.48500061839734</v>
      </c>
      <c r="BE113" s="21">
        <f t="shared" si="302"/>
        <v>14.225052211410649</v>
      </c>
      <c r="BF113" s="21">
        <f t="shared" si="302"/>
        <v>14.078455390926827</v>
      </c>
      <c r="BG113" s="21">
        <f t="shared" si="302"/>
        <v>13.95959955924684</v>
      </c>
      <c r="BH113" s="21">
        <f t="shared" si="302"/>
        <v>37.174794739830475</v>
      </c>
      <c r="BI113" s="21">
        <f t="shared" si="302"/>
        <v>13.844617675168141</v>
      </c>
      <c r="BJ113" s="21">
        <f t="shared" si="302"/>
        <v>14.050367008396023</v>
      </c>
      <c r="BK113" s="21">
        <f t="shared" si="302"/>
        <v>14.979904669911669</v>
      </c>
      <c r="BL113" s="21">
        <f t="shared" si="302"/>
        <v>49.289114018462854</v>
      </c>
      <c r="BM113" s="21">
        <f t="shared" si="302"/>
        <v>63.851390008608824</v>
      </c>
      <c r="BN113" s="21">
        <f t="shared" si="302"/>
        <v>21.32078598436609</v>
      </c>
      <c r="BO113" s="21">
        <f t="shared" si="302"/>
        <v>14.891071828665297</v>
      </c>
      <c r="BP113" s="21">
        <f t="shared" si="302"/>
        <v>14.9557438196546</v>
      </c>
      <c r="BQ113" s="21">
        <f t="shared" si="302"/>
        <v>26.87446373482145</v>
      </c>
      <c r="BR113" s="21">
        <f t="shared" si="302"/>
        <v>14.581973651601107</v>
      </c>
      <c r="BS113" s="21">
        <f t="shared" si="302"/>
        <v>17.064377288211624</v>
      </c>
      <c r="BT113" s="21">
        <f t="shared" si="302"/>
        <v>14.458560329491061</v>
      </c>
      <c r="BU113" s="21">
        <f t="shared" ref="BU113" si="304">4.7+0.36*(BU79)^1.27</f>
        <v>17.389611141620257</v>
      </c>
      <c r="BV113" s="18"/>
    </row>
    <row r="114" spans="1:74" x14ac:dyDescent="0.35">
      <c r="A114" t="s">
        <v>123</v>
      </c>
      <c r="B114" s="21"/>
      <c r="C114" s="21"/>
      <c r="D114" s="21"/>
      <c r="E114" s="21"/>
      <c r="F114" s="21"/>
      <c r="G114" s="21"/>
      <c r="H114" s="21"/>
      <c r="I114" s="21">
        <f t="shared" ref="I114" si="305">(I82-I113)*100/I113</f>
        <v>3.185559193045739</v>
      </c>
      <c r="J114" s="21"/>
      <c r="K114" s="21"/>
      <c r="L114" s="21">
        <f t="shared" ref="L114:BE114" si="306">(L82-L113)*100/L113</f>
        <v>-1.795975232688787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>
        <f t="shared" si="306"/>
        <v>0.44562044898764464</v>
      </c>
      <c r="X114" s="21"/>
      <c r="Y114" s="21"/>
      <c r="Z114" s="21"/>
      <c r="AA114" s="21">
        <f t="shared" si="306"/>
        <v>1.9816369605253126</v>
      </c>
      <c r="AB114" s="21"/>
      <c r="AC114" s="21">
        <f t="shared" si="306"/>
        <v>14.843803467271949</v>
      </c>
      <c r="AD114" s="21">
        <f t="shared" ref="AD114" si="307">(AD82-AD113)*100/AD113</f>
        <v>-0.19953090616134331</v>
      </c>
      <c r="AE114" s="21">
        <f t="shared" si="306"/>
        <v>7.8567519421056788</v>
      </c>
      <c r="AF114" s="21">
        <f t="shared" si="306"/>
        <v>3.8093055707365635</v>
      </c>
      <c r="AG114" s="21"/>
      <c r="AH114" s="21">
        <f t="shared" si="306"/>
        <v>2.3260283537009632</v>
      </c>
      <c r="AI114" s="21">
        <f t="shared" si="306"/>
        <v>-10.347536696956537</v>
      </c>
      <c r="AJ114" s="21"/>
      <c r="AK114" s="21"/>
      <c r="AL114" s="21"/>
      <c r="AM114" s="21"/>
      <c r="AN114" s="21"/>
      <c r="AO114" s="21"/>
      <c r="AP114" s="21"/>
      <c r="AQ114" s="21">
        <f t="shared" si="306"/>
        <v>-5.7707929900800501</v>
      </c>
      <c r="AR114" s="21"/>
      <c r="AS114" s="21"/>
      <c r="AT114" s="21">
        <f t="shared" si="306"/>
        <v>11.209662213398946</v>
      </c>
      <c r="AU114" s="21"/>
      <c r="AV114" s="21">
        <f t="shared" si="306"/>
        <v>-3.8329660600812052</v>
      </c>
      <c r="AW114" s="21">
        <f t="shared" si="306"/>
        <v>-0.67602417664528736</v>
      </c>
      <c r="AX114" s="21"/>
      <c r="AY114" s="21"/>
      <c r="AZ114" s="21"/>
      <c r="BA114" s="21">
        <f t="shared" si="306"/>
        <v>-3.4985945814244399</v>
      </c>
      <c r="BB114" s="21">
        <f t="shared" si="306"/>
        <v>0.3325243654282371</v>
      </c>
      <c r="BC114" s="21"/>
      <c r="BD114" s="21"/>
      <c r="BE114" s="21">
        <f t="shared" si="306"/>
        <v>-1.7175322920753651</v>
      </c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U114" s="21"/>
      <c r="BV114" s="18"/>
    </row>
    <row r="115" spans="1:74" ht="15" thickBot="1" x14ac:dyDescent="0.4">
      <c r="A115" s="9" t="s">
        <v>124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3"/>
    </row>
    <row r="116" spans="1:74" x14ac:dyDescent="0.35">
      <c r="BV116" s="3"/>
    </row>
    <row r="117" spans="1:74" x14ac:dyDescent="0.35">
      <c r="A117" t="s">
        <v>125</v>
      </c>
      <c r="B117" s="21"/>
      <c r="C117" s="21"/>
      <c r="D117" s="21"/>
      <c r="E117" s="21"/>
      <c r="F117" s="21"/>
      <c r="G117" s="21"/>
      <c r="H117" s="21"/>
      <c r="I117" s="21">
        <f t="shared" ref="I117" si="308">(I17*I13*I21*PI()*I24*I31/I57)^(1/2)*(I25*I44)^(1/6)*(COS((I23/2)*(PI()/180)))^(-1/4)*(3.14+(2/3)*(I17*I23/1000)-1.1*(I17*I23/1000)^2)*(0.75+2.1*I59-3.8*(I59)^2)</f>
        <v>62.361902217435535</v>
      </c>
      <c r="J117" s="21">
        <f t="shared" ref="J117:BH117" si="309">(J17*J13*J21*PI()*J24*J31/J57)^(1/2)*(J25*J44)^(1/6)*(COS((J23/2)*(PI()/180)))^(-1/4)*(3.14+(2/3)*(J17*J23/1000)-1.1*(J17*J23/1000)^2)*(0.75+2.1*J59-3.8*(J59)^2)</f>
        <v>87.724445958044527</v>
      </c>
      <c r="K117" s="21">
        <f t="shared" si="309"/>
        <v>78.652241810512578</v>
      </c>
      <c r="L117" s="21">
        <f t="shared" si="309"/>
        <v>73.206358646835383</v>
      </c>
      <c r="M117" s="21">
        <f t="shared" si="309"/>
        <v>103.6628992347204</v>
      </c>
      <c r="N117" s="21"/>
      <c r="O117" s="21"/>
      <c r="P117" s="21"/>
      <c r="Q117" s="21">
        <f t="shared" si="309"/>
        <v>110.79094825524362</v>
      </c>
      <c r="R117" s="21">
        <f t="shared" si="309"/>
        <v>119.09287754841334</v>
      </c>
      <c r="S117" s="21">
        <f t="shared" si="309"/>
        <v>96.300915008285855</v>
      </c>
      <c r="T117" s="21">
        <f t="shared" si="309"/>
        <v>129.92653659304</v>
      </c>
      <c r="U117" s="21">
        <f t="shared" si="309"/>
        <v>110.45340849523927</v>
      </c>
      <c r="V117" s="21">
        <f t="shared" si="309"/>
        <v>195.07500332700832</v>
      </c>
      <c r="W117" s="21">
        <f t="shared" si="309"/>
        <v>151.14756187353021</v>
      </c>
      <c r="X117" s="21">
        <f t="shared" ref="X117" si="310">(X17*X13*X21*PI()*X24*X31/X57)^(1/2)*(X25*X44)^(1/6)*(COS((X23/2)*(PI()/180)))^(-1/4)*(3.14+(2/3)*(X17*X23/1000)-1.1*(X17*X23/1000)^2)*(0.75+2.1*X59-3.8*(X59)^2)</f>
        <v>153.95095270689683</v>
      </c>
      <c r="Y117" s="21">
        <f t="shared" si="309"/>
        <v>203.36015760490309</v>
      </c>
      <c r="Z117" s="21">
        <f t="shared" si="309"/>
        <v>169.58659145624767</v>
      </c>
      <c r="AA117" s="21">
        <f t="shared" si="309"/>
        <v>162.39633817435933</v>
      </c>
      <c r="AB117" s="21">
        <f t="shared" ref="AB117" si="311">(AB17*AB13*AB21*PI()*AB24*AB31/AB57)^(1/2)*(AB25*AB44)^(1/6)*(COS((AB23/2)*(PI()/180)))^(-1/4)*(3.14+(2/3)*(AB17*AB23/1000)-1.1*(AB17*AB23/1000)^2)*(0.75+2.1*AB59-3.8*(AB59)^2)</f>
        <v>172.77228796472272</v>
      </c>
      <c r="AC117" s="21">
        <f t="shared" si="309"/>
        <v>172.28337713211803</v>
      </c>
      <c r="AD117" s="21">
        <f t="shared" ref="AD117" si="312">(AD17*AD13*AD21*PI()*AD24*AD31/AD57)^(1/2)*(AD25*AD44)^(1/6)*(COS((AD23/2)*(PI()/180)))^(-1/4)*(3.14+(2/3)*(AD17*AD23/1000)-1.1*(AD17*AD23/1000)^2)*(0.75+2.1*AD59-3.8*(AD59)^2)</f>
        <v>151.14107534138654</v>
      </c>
      <c r="AE117" s="21">
        <f t="shared" si="309"/>
        <v>133.25876321181099</v>
      </c>
      <c r="AF117" s="21">
        <f t="shared" si="309"/>
        <v>177.62113529041807</v>
      </c>
      <c r="AG117" s="21">
        <f t="shared" si="309"/>
        <v>180.65631093276153</v>
      </c>
      <c r="AH117" s="21">
        <f t="shared" si="309"/>
        <v>174.22172475693483</v>
      </c>
      <c r="AI117" s="21">
        <f t="shared" si="309"/>
        <v>126.06093062326562</v>
      </c>
      <c r="AJ117" s="21">
        <f t="shared" ref="AJ117" si="313">(AJ17*AJ13*AJ21*PI()*AJ24*AJ31/AJ57)^(1/2)*(AJ25*AJ44)^(1/6)*(COS((AJ23/2)*(PI()/180)))^(-1/4)*(3.14+(2/3)*(AJ17*AJ23/1000)-1.1*(AJ17*AJ23/1000)^2)*(0.75+2.1*AJ59-3.8*(AJ59)^2)</f>
        <v>151.50543261734049</v>
      </c>
      <c r="AK117" s="21">
        <f t="shared" si="309"/>
        <v>115.59791461837557</v>
      </c>
      <c r="AL117" s="21">
        <f t="shared" si="309"/>
        <v>99.039482310342279</v>
      </c>
      <c r="AM117" s="21">
        <f t="shared" si="309"/>
        <v>201.55359963526581</v>
      </c>
      <c r="AN117" s="21">
        <f t="shared" si="309"/>
        <v>116.9759842567624</v>
      </c>
      <c r="AO117" s="21">
        <f t="shared" si="309"/>
        <v>171.94579230328341</v>
      </c>
      <c r="AP117" s="21">
        <f t="shared" si="309"/>
        <v>141.14427253266845</v>
      </c>
      <c r="AQ117" s="21">
        <f t="shared" si="309"/>
        <v>296.56924391136442</v>
      </c>
      <c r="AR117" s="21">
        <f t="shared" si="309"/>
        <v>162.19370681228256</v>
      </c>
      <c r="AS117" s="21">
        <f t="shared" si="309"/>
        <v>155.12412067042149</v>
      </c>
      <c r="AT117" s="21">
        <f t="shared" si="309"/>
        <v>156.12441756680698</v>
      </c>
      <c r="AU117" s="21">
        <f t="shared" ref="AU117" si="314">(AU17*AU13*AU21*PI()*AU24*AU31/AU57)^(1/2)*(AU25*AU44)^(1/6)*(COS((AU23/2)*(PI()/180)))^(-1/4)*(3.14+(2/3)*(AU17*AU23/1000)-1.1*(AU17*AU23/1000)^2)*(0.75+2.1*AU59-3.8*(AU59)^2)</f>
        <v>182.79329043636969</v>
      </c>
      <c r="AV117" s="21">
        <f t="shared" si="309"/>
        <v>152.2090335262094</v>
      </c>
      <c r="AW117" s="21">
        <f t="shared" si="309"/>
        <v>171.06331872381904</v>
      </c>
      <c r="AX117" s="21">
        <f t="shared" si="309"/>
        <v>161.07540448200942</v>
      </c>
      <c r="AY117" s="21">
        <f t="shared" si="309"/>
        <v>183.67939127624743</v>
      </c>
      <c r="AZ117" s="21">
        <f t="shared" si="309"/>
        <v>196.24445399417709</v>
      </c>
      <c r="BA117" s="21">
        <f t="shared" si="309"/>
        <v>248.74298182533792</v>
      </c>
      <c r="BB117" s="21">
        <f t="shared" si="309"/>
        <v>204.75176182728941</v>
      </c>
      <c r="BC117" s="21">
        <f t="shared" si="309"/>
        <v>188.53551823640569</v>
      </c>
      <c r="BD117" s="21">
        <f t="shared" si="309"/>
        <v>207.71172572567178</v>
      </c>
      <c r="BE117" s="21">
        <f t="shared" si="309"/>
        <v>197.72411585011452</v>
      </c>
      <c r="BF117" s="21">
        <f t="shared" si="309"/>
        <v>262.43670398335263</v>
      </c>
      <c r="BG117" s="21">
        <f t="shared" si="309"/>
        <v>239.9589491294555</v>
      </c>
      <c r="BH117" s="21">
        <f t="shared" si="309"/>
        <v>223.8852714524551</v>
      </c>
      <c r="BI117" s="21"/>
      <c r="BJ117" s="21"/>
      <c r="BK117" s="21">
        <f t="shared" ref="BK117" si="315">(BK17*BK13*BK21*PI()*BK24*BK31/BK57)^(1/2)*(BK25*BK44)^(1/6)*(COS((BK23/2)*(PI()/180)))^(-1/4)*(3.14+(2/3)*(BK17*BK23/1000)-1.1*(BK17*BK23/1000)^2)*(0.75+2.1*BK59-3.8*(BK59)^2)</f>
        <v>246.87444028757594</v>
      </c>
      <c r="BL117" s="21"/>
      <c r="BM117" s="21"/>
      <c r="BN117" s="21"/>
      <c r="BO117" s="21"/>
      <c r="BP117" s="21"/>
      <c r="BQ117" s="21">
        <f t="shared" ref="BQ117" si="316">(BQ17*BQ13*BQ21*PI()*BQ24*BQ31/BQ57)^(1/2)*(BQ25*BQ44)^(1/6)*(COS((BQ23/2)*(PI()/180)))^(-1/4)*(3.14+(2/3)*(BQ17*BQ23/1000)-1.1*(BQ17*BQ23/1000)^2)*(0.75+2.1*BQ59-3.8*(BQ59)^2)</f>
        <v>229.17212230249072</v>
      </c>
      <c r="BR117" s="21"/>
      <c r="BS117" s="21">
        <f t="shared" ref="BS117" si="317">(BS17*BS13*BS21*PI()*BS24*BS31/BS57)^(1/2)*(BS25*BS44)^(1/6)*(COS((BS23/2)*(PI()/180)))^(-1/4)*(3.14+(2/3)*(BS17*BS23/1000)-1.1*(BS17*BS23/1000)^2)*(0.75+2.1*BS59-3.8*(BS59)^2)</f>
        <v>243.07026924741939</v>
      </c>
      <c r="BU117" s="21"/>
      <c r="BV117" s="18"/>
    </row>
    <row r="118" spans="1:74" x14ac:dyDescent="0.35">
      <c r="A118" t="s">
        <v>126</v>
      </c>
      <c r="B118" s="29"/>
      <c r="C118" s="29"/>
      <c r="D118" s="29"/>
      <c r="E118" s="29"/>
      <c r="F118" s="29"/>
      <c r="G118" s="29"/>
      <c r="H118" s="29"/>
      <c r="I118" s="29">
        <f t="shared" ref="I118" si="318">I50</f>
        <v>3100</v>
      </c>
      <c r="J118" s="29">
        <f t="shared" ref="J118:BJ118" si="319">J50</f>
        <v>4000</v>
      </c>
      <c r="K118" s="29">
        <f t="shared" si="319"/>
        <v>3000</v>
      </c>
      <c r="L118" s="29">
        <f t="shared" si="319"/>
        <v>2800</v>
      </c>
      <c r="M118" s="29">
        <f t="shared" si="319"/>
        <v>2750</v>
      </c>
      <c r="N118" s="29"/>
      <c r="O118" s="29"/>
      <c r="P118" s="29"/>
      <c r="Q118" s="29">
        <f t="shared" si="319"/>
        <v>4500</v>
      </c>
      <c r="R118" s="29">
        <f t="shared" si="319"/>
        <v>4000</v>
      </c>
      <c r="S118" s="29">
        <f t="shared" si="319"/>
        <v>4500</v>
      </c>
      <c r="T118" s="29">
        <f t="shared" si="319"/>
        <v>5500</v>
      </c>
      <c r="U118" s="29">
        <f t="shared" si="319"/>
        <v>4200</v>
      </c>
      <c r="V118" s="29">
        <f t="shared" si="319"/>
        <v>8000</v>
      </c>
      <c r="W118" s="29">
        <f t="shared" si="319"/>
        <v>6500</v>
      </c>
      <c r="X118" s="29">
        <f t="shared" ref="X118" si="320">X50</f>
        <v>7000</v>
      </c>
      <c r="Y118" s="29">
        <f t="shared" si="319"/>
        <v>9000</v>
      </c>
      <c r="Z118" s="29">
        <f t="shared" si="319"/>
        <v>8000</v>
      </c>
      <c r="AA118" s="29">
        <f t="shared" si="319"/>
        <v>7200</v>
      </c>
      <c r="AB118" s="29">
        <f t="shared" ref="AB118" si="321">AB50</f>
        <v>7500</v>
      </c>
      <c r="AC118" s="29">
        <f t="shared" si="319"/>
        <v>5800</v>
      </c>
      <c r="AD118" s="29">
        <f t="shared" ref="AD118" si="322">AD50</f>
        <v>6500</v>
      </c>
      <c r="AE118" s="29">
        <f t="shared" si="319"/>
        <v>6400</v>
      </c>
      <c r="AF118" s="29">
        <f t="shared" si="319"/>
        <v>7500</v>
      </c>
      <c r="AG118" s="29">
        <f t="shared" si="319"/>
        <v>7500</v>
      </c>
      <c r="AH118" s="29">
        <f t="shared" si="319"/>
        <v>7500</v>
      </c>
      <c r="AI118" s="29">
        <f t="shared" si="319"/>
        <v>5600</v>
      </c>
      <c r="AJ118" s="29">
        <f t="shared" ref="AJ118" si="323">AJ50</f>
        <v>7000</v>
      </c>
      <c r="AK118" s="29">
        <f t="shared" si="319"/>
        <v>6000</v>
      </c>
      <c r="AL118" s="29">
        <f t="shared" si="319"/>
        <v>4700</v>
      </c>
      <c r="AM118" s="29">
        <f t="shared" si="319"/>
        <v>7750</v>
      </c>
      <c r="AN118" s="29">
        <f t="shared" si="319"/>
        <v>6800</v>
      </c>
      <c r="AO118" s="29">
        <f t="shared" si="319"/>
        <v>8000</v>
      </c>
      <c r="AP118" s="29">
        <f t="shared" si="319"/>
        <v>6000</v>
      </c>
      <c r="AQ118" s="29">
        <f t="shared" si="319"/>
        <v>12000</v>
      </c>
      <c r="AR118" s="29">
        <f t="shared" si="319"/>
        <v>6000</v>
      </c>
      <c r="AS118" s="29">
        <f t="shared" si="319"/>
        <v>7000</v>
      </c>
      <c r="AT118" s="29">
        <f t="shared" si="319"/>
        <v>8500</v>
      </c>
      <c r="AU118" s="29">
        <f t="shared" ref="AU118" si="324">AU50</f>
        <v>8000</v>
      </c>
      <c r="AV118" s="29">
        <f t="shared" si="319"/>
        <v>6100</v>
      </c>
      <c r="AW118" s="29">
        <f t="shared" si="319"/>
        <v>7500</v>
      </c>
      <c r="AX118" s="29">
        <f t="shared" si="319"/>
        <v>7200</v>
      </c>
      <c r="AY118" s="29">
        <f t="shared" si="319"/>
        <v>7300</v>
      </c>
      <c r="AZ118" s="29">
        <f t="shared" si="319"/>
        <v>9750</v>
      </c>
      <c r="BA118" s="29">
        <f t="shared" si="319"/>
        <v>11650</v>
      </c>
      <c r="BB118" s="29">
        <f t="shared" si="319"/>
        <v>10250</v>
      </c>
      <c r="BC118" s="29">
        <f t="shared" si="319"/>
        <v>9500</v>
      </c>
      <c r="BD118" s="29">
        <f t="shared" si="319"/>
        <v>9250</v>
      </c>
      <c r="BE118" s="29">
        <f t="shared" si="319"/>
        <v>8750</v>
      </c>
      <c r="BF118" s="29">
        <f t="shared" si="319"/>
        <v>10750</v>
      </c>
      <c r="BG118" s="29">
        <f t="shared" si="319"/>
        <v>11000</v>
      </c>
      <c r="BH118" s="29">
        <f t="shared" si="319"/>
        <v>9500</v>
      </c>
      <c r="BI118" s="29">
        <f t="shared" si="319"/>
        <v>12300</v>
      </c>
      <c r="BJ118" s="29">
        <f t="shared" si="319"/>
        <v>12200</v>
      </c>
      <c r="BK118" s="29">
        <f t="shared" ref="BK118" si="325">BK50</f>
        <v>11000</v>
      </c>
      <c r="BL118" s="29"/>
      <c r="BM118" s="29"/>
      <c r="BN118" s="29"/>
      <c r="BO118" s="29"/>
      <c r="BP118" s="29"/>
      <c r="BQ118" s="29">
        <f t="shared" ref="BQ118" si="326">BQ50</f>
        <v>9500</v>
      </c>
      <c r="BR118" s="29"/>
      <c r="BS118" s="29">
        <f t="shared" ref="BS118" si="327">BS50</f>
        <v>8500</v>
      </c>
      <c r="BU118" s="29"/>
      <c r="BV118" s="35"/>
    </row>
    <row r="119" spans="1:74" x14ac:dyDescent="0.35">
      <c r="A119" t="s">
        <v>127</v>
      </c>
      <c r="B119" s="19"/>
      <c r="C119" s="19"/>
      <c r="D119" s="19"/>
      <c r="E119" s="19"/>
      <c r="F119" s="19"/>
      <c r="G119" s="19"/>
      <c r="H119" s="19"/>
      <c r="I119" s="19">
        <f t="shared" ref="I119" si="328">I50/I117</f>
        <v>49.709837092385591</v>
      </c>
      <c r="J119" s="19">
        <f t="shared" ref="J119:BH119" si="329">J50/J117</f>
        <v>45.59732417019832</v>
      </c>
      <c r="K119" s="19">
        <f t="shared" si="329"/>
        <v>38.142587305108741</v>
      </c>
      <c r="L119" s="19">
        <f t="shared" si="329"/>
        <v>38.248043636589763</v>
      </c>
      <c r="M119" s="19">
        <f t="shared" si="329"/>
        <v>26.52829527537396</v>
      </c>
      <c r="N119" s="19"/>
      <c r="O119" s="19"/>
      <c r="P119" s="19"/>
      <c r="Q119" s="19">
        <f t="shared" si="329"/>
        <v>40.617036597906541</v>
      </c>
      <c r="R119" s="19">
        <f t="shared" si="329"/>
        <v>33.587231095108351</v>
      </c>
      <c r="S119" s="19">
        <f t="shared" si="329"/>
        <v>46.728527964794665</v>
      </c>
      <c r="T119" s="19">
        <f t="shared" si="329"/>
        <v>42.331614035301143</v>
      </c>
      <c r="U119" s="19">
        <f t="shared" si="329"/>
        <v>38.025082767645209</v>
      </c>
      <c r="V119" s="19">
        <f t="shared" si="329"/>
        <v>41.009867300063206</v>
      </c>
      <c r="W119" s="19">
        <f t="shared" si="329"/>
        <v>43.004332451215781</v>
      </c>
      <c r="X119" s="19">
        <f t="shared" ref="X119" si="330">X50/X117</f>
        <v>45.469026835625471</v>
      </c>
      <c r="Y119" s="19">
        <f t="shared" si="329"/>
        <v>44.256456653055849</v>
      </c>
      <c r="Z119" s="19">
        <f t="shared" si="329"/>
        <v>47.173540851924912</v>
      </c>
      <c r="AA119" s="19">
        <f t="shared" si="329"/>
        <v>44.335975065334353</v>
      </c>
      <c r="AB119" s="19">
        <f t="shared" ref="AB119" si="331">AB50/AB117</f>
        <v>43.409739422628803</v>
      </c>
      <c r="AC119" s="19">
        <f t="shared" si="329"/>
        <v>33.665464983033068</v>
      </c>
      <c r="AD119" s="19">
        <f t="shared" ref="AD119" si="332">AD50/AD117</f>
        <v>43.006178071171384</v>
      </c>
      <c r="AE119" s="19">
        <f t="shared" si="329"/>
        <v>48.026860266047819</v>
      </c>
      <c r="AF119" s="19">
        <f t="shared" si="329"/>
        <v>42.224704778162703</v>
      </c>
      <c r="AG119" s="19">
        <f t="shared" si="329"/>
        <v>41.515294767595606</v>
      </c>
      <c r="AH119" s="19">
        <f t="shared" si="329"/>
        <v>43.048592306519829</v>
      </c>
      <c r="AI119" s="19">
        <f t="shared" si="329"/>
        <v>44.422962549242612</v>
      </c>
      <c r="AJ119" s="19">
        <f t="shared" ref="AJ119" si="333">AJ50/AJ117</f>
        <v>46.202963676424751</v>
      </c>
      <c r="AK119" s="19">
        <f t="shared" si="329"/>
        <v>51.904050516896035</v>
      </c>
      <c r="AL119" s="19">
        <f t="shared" si="329"/>
        <v>47.455821560864507</v>
      </c>
      <c r="AM119" s="19">
        <f t="shared" si="329"/>
        <v>38.451310291776018</v>
      </c>
      <c r="AN119" s="19">
        <f t="shared" si="329"/>
        <v>58.131590370498557</v>
      </c>
      <c r="AO119" s="19">
        <f t="shared" si="329"/>
        <v>46.526291180707389</v>
      </c>
      <c r="AP119" s="19">
        <f t="shared" si="329"/>
        <v>42.509695167483855</v>
      </c>
      <c r="AQ119" s="19">
        <f t="shared" si="329"/>
        <v>40.462725809782341</v>
      </c>
      <c r="AR119" s="19">
        <f t="shared" si="329"/>
        <v>36.992803962142588</v>
      </c>
      <c r="AS119" s="19">
        <f t="shared" si="329"/>
        <v>45.125155067742696</v>
      </c>
      <c r="AT119" s="19">
        <f t="shared" si="329"/>
        <v>54.443757949410937</v>
      </c>
      <c r="AU119" s="19">
        <f t="shared" ref="AU119" si="334">AU50/AU117</f>
        <v>43.765282527067363</v>
      </c>
      <c r="AV119" s="19">
        <f t="shared" si="329"/>
        <v>40.076464968484409</v>
      </c>
      <c r="AW119" s="19">
        <f t="shared" si="329"/>
        <v>43.843414566910845</v>
      </c>
      <c r="AX119" s="19">
        <f t="shared" si="329"/>
        <v>44.699561817981781</v>
      </c>
      <c r="AY119" s="19">
        <f t="shared" si="329"/>
        <v>39.743163069508725</v>
      </c>
      <c r="AZ119" s="19">
        <f t="shared" si="329"/>
        <v>49.682932697243508</v>
      </c>
      <c r="BA119" s="19">
        <f t="shared" si="329"/>
        <v>46.835492259960063</v>
      </c>
      <c r="BB119" s="19">
        <f t="shared" si="329"/>
        <v>50.060619300780417</v>
      </c>
      <c r="BC119" s="19">
        <f t="shared" si="329"/>
        <v>50.388383519798637</v>
      </c>
      <c r="BD119" s="19">
        <f t="shared" si="329"/>
        <v>44.532873470112243</v>
      </c>
      <c r="BE119" s="19">
        <f t="shared" si="329"/>
        <v>44.253580107714171</v>
      </c>
      <c r="BF119" s="19">
        <f t="shared" si="329"/>
        <v>40.96225808674199</v>
      </c>
      <c r="BG119" s="19">
        <f t="shared" si="329"/>
        <v>45.84117425045735</v>
      </c>
      <c r="BH119" s="19">
        <f t="shared" si="329"/>
        <v>42.432447379717189</v>
      </c>
      <c r="BI119" s="19"/>
      <c r="BJ119" s="19"/>
      <c r="BK119" s="19">
        <f t="shared" ref="BK119" si="335">BK50/BK117</f>
        <v>44.557063044624876</v>
      </c>
      <c r="BL119" s="19"/>
      <c r="BM119" s="19"/>
      <c r="BN119" s="19"/>
      <c r="BO119" s="19"/>
      <c r="BP119" s="19"/>
      <c r="BQ119" s="19">
        <f t="shared" ref="BQ119" si="336">BQ50/BQ117</f>
        <v>41.453558594097601</v>
      </c>
      <c r="BR119" s="19"/>
      <c r="BS119" s="19">
        <f t="shared" ref="BS119" si="337">BS50/BS117</f>
        <v>34.969311657559871</v>
      </c>
      <c r="BU119" s="19"/>
      <c r="BV119" s="20"/>
    </row>
    <row r="120" spans="1:74" ht="15" thickBot="1" x14ac:dyDescent="0.4">
      <c r="A120" t="s">
        <v>128</v>
      </c>
      <c r="B120" s="19"/>
      <c r="C120" s="19"/>
      <c r="E120" s="19"/>
      <c r="F120" s="19"/>
      <c r="G120" s="19"/>
      <c r="H120" s="19"/>
      <c r="I120" s="19">
        <v>38.6</v>
      </c>
      <c r="J120" s="19">
        <v>38.6</v>
      </c>
      <c r="K120" s="19">
        <v>38.6</v>
      </c>
      <c r="L120" s="19">
        <v>38.6</v>
      </c>
      <c r="M120" s="19">
        <v>38.6</v>
      </c>
      <c r="N120" s="19"/>
      <c r="O120" s="19"/>
      <c r="P120" s="19"/>
      <c r="Q120" s="19">
        <v>38.6</v>
      </c>
      <c r="R120" s="19">
        <v>38.6</v>
      </c>
      <c r="S120" s="19">
        <v>38.6</v>
      </c>
      <c r="T120" s="19">
        <v>38.6</v>
      </c>
      <c r="U120" s="19">
        <v>38.6</v>
      </c>
      <c r="V120" s="19">
        <v>38.6</v>
      </c>
      <c r="W120" s="19">
        <v>38.6</v>
      </c>
      <c r="X120" s="19">
        <v>38.6</v>
      </c>
      <c r="Y120" s="19">
        <v>38.6</v>
      </c>
      <c r="Z120" s="19">
        <v>38.6</v>
      </c>
      <c r="AA120" s="19">
        <v>38.6</v>
      </c>
      <c r="AB120" s="19">
        <v>38.6</v>
      </c>
      <c r="AC120" s="19">
        <v>38.6</v>
      </c>
      <c r="AD120" s="19">
        <v>38.6</v>
      </c>
      <c r="AE120" s="19">
        <v>38.6</v>
      </c>
      <c r="AF120" s="19">
        <v>38.6</v>
      </c>
      <c r="AG120" s="19">
        <v>38.6</v>
      </c>
      <c r="AH120" s="19">
        <v>38.6</v>
      </c>
      <c r="AI120" s="19">
        <v>38.6</v>
      </c>
      <c r="AJ120" s="19">
        <v>38.6</v>
      </c>
      <c r="AK120" s="19">
        <v>38.6</v>
      </c>
      <c r="AL120" s="19">
        <v>38.6</v>
      </c>
      <c r="AM120" s="19">
        <v>38.6</v>
      </c>
      <c r="AN120" s="19">
        <v>38.6</v>
      </c>
      <c r="AO120" s="19">
        <v>47.4</v>
      </c>
      <c r="AP120" s="19">
        <v>38.6</v>
      </c>
      <c r="AQ120" s="19">
        <v>38.6</v>
      </c>
      <c r="AR120" s="19">
        <v>38.6</v>
      </c>
      <c r="AS120" s="19">
        <v>47.4</v>
      </c>
      <c r="AT120" s="19">
        <v>47.4</v>
      </c>
      <c r="AU120" s="19">
        <v>47.4</v>
      </c>
      <c r="AV120" s="19">
        <v>38.6</v>
      </c>
      <c r="AW120" s="19">
        <v>47.4</v>
      </c>
      <c r="AX120" s="19">
        <v>47.4</v>
      </c>
      <c r="AY120" s="19">
        <v>38.6</v>
      </c>
      <c r="AZ120" s="19">
        <v>47.4</v>
      </c>
      <c r="BA120" s="19">
        <v>47.4</v>
      </c>
      <c r="BB120" s="19">
        <v>47.4</v>
      </c>
      <c r="BC120" s="19">
        <v>47.4</v>
      </c>
      <c r="BD120" s="19">
        <v>47.4</v>
      </c>
      <c r="BE120" s="19">
        <v>47.4</v>
      </c>
      <c r="BF120" s="19">
        <v>47.4</v>
      </c>
      <c r="BG120" s="19">
        <v>47.4</v>
      </c>
      <c r="BH120" s="19">
        <v>47.4</v>
      </c>
      <c r="BI120" s="19"/>
      <c r="BJ120" s="19"/>
      <c r="BK120" s="19">
        <v>47.4</v>
      </c>
      <c r="BL120" s="19"/>
      <c r="BM120" s="19"/>
      <c r="BN120" s="19"/>
      <c r="BO120" s="19"/>
      <c r="BP120" s="19"/>
      <c r="BQ120" s="19">
        <v>47.4</v>
      </c>
      <c r="BR120" s="19"/>
      <c r="BS120" s="19">
        <v>47.4</v>
      </c>
      <c r="BV120" s="3"/>
    </row>
    <row r="121" spans="1:74" ht="15" thickBot="1" x14ac:dyDescent="0.4">
      <c r="A121" t="s">
        <v>129</v>
      </c>
      <c r="B121" s="9" t="s">
        <v>405</v>
      </c>
      <c r="C121" s="9"/>
      <c r="D121" s="9"/>
      <c r="E121" s="9"/>
      <c r="F121" s="102"/>
      <c r="G121" s="30"/>
      <c r="H121" s="30"/>
      <c r="I121" s="101">
        <f t="shared" ref="I121" si="338">((I119/I120)-1)</f>
        <v>0.28781961379237275</v>
      </c>
      <c r="J121" s="30">
        <f t="shared" ref="J121:BH121" si="339">((J119/J120)-1)</f>
        <v>0.18127782824347971</v>
      </c>
      <c r="K121" s="30">
        <f t="shared" si="339"/>
        <v>-1.1850069815835806E-2</v>
      </c>
      <c r="L121" s="30">
        <f t="shared" si="339"/>
        <v>-9.1180405028559175E-3</v>
      </c>
      <c r="M121" s="101">
        <f t="shared" si="339"/>
        <v>-0.31273846436855024</v>
      </c>
      <c r="N121" s="30"/>
      <c r="O121" s="30"/>
      <c r="P121" s="30"/>
      <c r="Q121" s="30">
        <f t="shared" si="339"/>
        <v>5.2254834142656525E-2</v>
      </c>
      <c r="R121" s="30">
        <f t="shared" si="339"/>
        <v>-0.12986447940133805</v>
      </c>
      <c r="S121" s="101">
        <f t="shared" si="339"/>
        <v>0.21058362603094993</v>
      </c>
      <c r="T121" s="30">
        <f t="shared" si="339"/>
        <v>9.667393873837149E-2</v>
      </c>
      <c r="U121" s="30">
        <f t="shared" si="339"/>
        <v>-1.4894228817481703E-2</v>
      </c>
      <c r="V121" s="30">
        <f t="shared" si="339"/>
        <v>6.2431795338425022E-2</v>
      </c>
      <c r="W121" s="30">
        <f t="shared" si="339"/>
        <v>0.11410187697450214</v>
      </c>
      <c r="X121" s="30">
        <f t="shared" ref="X121" si="340">((X119/X120)-1)</f>
        <v>0.17795406309910544</v>
      </c>
      <c r="Y121" s="64">
        <f t="shared" si="339"/>
        <v>0.1465403277993742</v>
      </c>
      <c r="Z121" s="101">
        <f t="shared" si="339"/>
        <v>0.22211245730375406</v>
      </c>
      <c r="AA121" s="30">
        <f t="shared" si="339"/>
        <v>0.14860039029363614</v>
      </c>
      <c r="AB121" s="30">
        <f t="shared" ref="AB121" si="341">((AB119/AB120)-1)</f>
        <v>0.12460464825463213</v>
      </c>
      <c r="AC121" s="30">
        <f t="shared" si="339"/>
        <v>-0.127837694740076</v>
      </c>
      <c r="AD121" s="30">
        <f t="shared" ref="AD121" si="342">((AD119/AD120)-1)</f>
        <v>0.1141496909629891</v>
      </c>
      <c r="AE121" s="30">
        <f t="shared" si="339"/>
        <v>0.24421917787688652</v>
      </c>
      <c r="AF121" s="30">
        <f t="shared" si="339"/>
        <v>9.3904268864318796E-2</v>
      </c>
      <c r="AG121" s="30">
        <f t="shared" si="339"/>
        <v>7.5525771181233159E-2</v>
      </c>
      <c r="AH121" s="30">
        <f t="shared" si="339"/>
        <v>0.11524850535025455</v>
      </c>
      <c r="AI121" s="30">
        <f t="shared" si="339"/>
        <v>0.1508539520529173</v>
      </c>
      <c r="AJ121" s="30">
        <f t="shared" ref="AJ121" si="343">((AJ119/AJ120)-1)</f>
        <v>0.19696797089183282</v>
      </c>
      <c r="AK121" s="101">
        <f t="shared" si="339"/>
        <v>0.34466452116310964</v>
      </c>
      <c r="AL121" s="101">
        <f t="shared" si="339"/>
        <v>0.2294254290379405</v>
      </c>
      <c r="AM121" s="30">
        <f t="shared" si="339"/>
        <v>-3.8520649798959861E-3</v>
      </c>
      <c r="AN121" s="101">
        <f t="shared" si="339"/>
        <v>0.50599975053105073</v>
      </c>
      <c r="AO121" s="30">
        <f t="shared" si="339"/>
        <v>-1.8432675512502272E-2</v>
      </c>
      <c r="AP121" s="30">
        <f t="shared" si="339"/>
        <v>0.10128743957212061</v>
      </c>
      <c r="AQ121" s="30">
        <f t="shared" si="339"/>
        <v>4.8257145331148665E-2</v>
      </c>
      <c r="AR121" s="30">
        <f t="shared" si="339"/>
        <v>-4.1637203053300875E-2</v>
      </c>
      <c r="AS121" s="30">
        <f t="shared" si="339"/>
        <v>-4.7992509119352378E-2</v>
      </c>
      <c r="AT121" s="30">
        <f t="shared" si="339"/>
        <v>0.14860248838419698</v>
      </c>
      <c r="AU121" s="30">
        <f t="shared" ref="AU121" si="344">((AU119/AU120)-1)</f>
        <v>-7.6681803226426926E-2</v>
      </c>
      <c r="AV121" s="30">
        <f t="shared" si="339"/>
        <v>3.8250387784570128E-2</v>
      </c>
      <c r="AW121" s="30">
        <f t="shared" si="339"/>
        <v>-7.5033447955467403E-2</v>
      </c>
      <c r="AX121" s="30">
        <f t="shared" si="339"/>
        <v>-5.6971269662831614E-2</v>
      </c>
      <c r="AY121" s="30">
        <f t="shared" si="339"/>
        <v>2.9615623562402105E-2</v>
      </c>
      <c r="AZ121" s="30">
        <f t="shared" si="339"/>
        <v>4.8163137072647855E-2</v>
      </c>
      <c r="BA121" s="30">
        <f t="shared" si="339"/>
        <v>-1.1909445992403733E-2</v>
      </c>
      <c r="BB121" s="30">
        <f t="shared" si="339"/>
        <v>5.6131208877224115E-2</v>
      </c>
      <c r="BC121" s="30">
        <f t="shared" si="339"/>
        <v>6.3046065818536778E-2</v>
      </c>
      <c r="BD121" s="30">
        <f t="shared" si="339"/>
        <v>-6.0487901474425176E-2</v>
      </c>
      <c r="BE121" s="30">
        <f t="shared" si="339"/>
        <v>-6.6380166503920424E-2</v>
      </c>
      <c r="BF121" s="30">
        <f t="shared" si="339"/>
        <v>-0.13581733994215206</v>
      </c>
      <c r="BG121" s="30">
        <f t="shared" si="339"/>
        <v>-3.2886619188663535E-2</v>
      </c>
      <c r="BH121" s="30">
        <f t="shared" si="339"/>
        <v>-0.10480068819162047</v>
      </c>
      <c r="BI121" s="30"/>
      <c r="BJ121" s="30"/>
      <c r="BK121" s="30">
        <f t="shared" ref="BK121" si="345">((BK119/BK120)-1)</f>
        <v>-5.9977572898209375E-2</v>
      </c>
      <c r="BL121" s="30"/>
      <c r="BM121" s="30"/>
      <c r="BN121" s="30"/>
      <c r="BO121" s="30"/>
      <c r="BP121" s="30"/>
      <c r="BQ121" s="30">
        <f t="shared" ref="BQ121" si="346">((BQ119/BQ120)-1)</f>
        <v>-0.12545235033549362</v>
      </c>
      <c r="BR121" s="30"/>
      <c r="BS121" s="101">
        <f t="shared" ref="BS121" si="347">((BS119/BS120)-1)</f>
        <v>-0.26225080891223895</v>
      </c>
      <c r="BU121" s="30"/>
      <c r="BV121" s="64"/>
    </row>
    <row r="122" spans="1:74" ht="15" thickBot="1" x14ac:dyDescent="0.4">
      <c r="A122" s="9" t="s">
        <v>130</v>
      </c>
      <c r="B122" s="103" t="s">
        <v>406</v>
      </c>
      <c r="C122" s="103"/>
      <c r="D122" s="103"/>
      <c r="E122" s="103"/>
      <c r="F122" s="103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3"/>
    </row>
    <row r="123" spans="1:74" x14ac:dyDescent="0.35">
      <c r="AX123" s="31" t="s">
        <v>336</v>
      </c>
      <c r="AY123" s="31"/>
      <c r="BV123" s="3"/>
    </row>
    <row r="124" spans="1:74" x14ac:dyDescent="0.35">
      <c r="A124" t="s">
        <v>131</v>
      </c>
      <c r="B124" s="31">
        <v>218</v>
      </c>
      <c r="C124" s="31"/>
      <c r="D124" s="31">
        <v>238</v>
      </c>
      <c r="E124" s="31"/>
      <c r="F124" s="31"/>
      <c r="G124" s="31"/>
      <c r="H124" s="31"/>
      <c r="I124" s="31">
        <v>218</v>
      </c>
      <c r="J124" s="31"/>
      <c r="K124" s="31"/>
      <c r="L124" s="31"/>
      <c r="M124" s="31">
        <v>162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>
        <v>295</v>
      </c>
      <c r="AD124" s="31"/>
      <c r="AE124" s="31"/>
      <c r="AF124" s="31"/>
      <c r="AG124" s="31"/>
      <c r="AH124" s="31"/>
      <c r="AI124" s="31">
        <v>110</v>
      </c>
      <c r="AJ124" s="31">
        <v>165</v>
      </c>
      <c r="AK124" s="31"/>
      <c r="AL124" s="31"/>
      <c r="AM124" s="31"/>
      <c r="AN124" s="31">
        <v>108</v>
      </c>
      <c r="AO124" s="31">
        <v>147</v>
      </c>
      <c r="AP124" s="31"/>
      <c r="AQ124" s="31"/>
      <c r="AR124" s="31">
        <v>159</v>
      </c>
      <c r="AS124" s="31"/>
      <c r="AT124" s="31"/>
      <c r="AU124" s="31">
        <v>128</v>
      </c>
      <c r="AX124" s="31">
        <v>162</v>
      </c>
      <c r="AZ124">
        <v>83.5</v>
      </c>
      <c r="BA124" s="31"/>
      <c r="BB124" s="31">
        <v>97.5</v>
      </c>
      <c r="BC124" s="31"/>
      <c r="BD124" s="31"/>
      <c r="BE124" s="31"/>
      <c r="BF124" s="31">
        <v>175</v>
      </c>
      <c r="BG124" s="31"/>
      <c r="BH124" s="31"/>
      <c r="BI124" s="31"/>
      <c r="BJ124" s="31">
        <v>164</v>
      </c>
      <c r="BK124" s="31">
        <v>132</v>
      </c>
      <c r="BL124" s="31"/>
      <c r="BM124" s="31"/>
      <c r="BN124" s="31">
        <v>135</v>
      </c>
      <c r="BO124" s="31">
        <v>126</v>
      </c>
      <c r="BP124" s="31">
        <v>122.6</v>
      </c>
      <c r="BQ124" s="31">
        <v>131.5</v>
      </c>
      <c r="BR124" s="31"/>
      <c r="BS124" s="31"/>
      <c r="BT124">
        <v>128</v>
      </c>
      <c r="BU124" s="31">
        <v>89</v>
      </c>
      <c r="BV124" s="65"/>
    </row>
    <row r="125" spans="1:74" ht="15" thickBot="1" x14ac:dyDescent="0.4">
      <c r="A125" s="97" t="s">
        <v>132</v>
      </c>
      <c r="B125" s="98">
        <f>B49/B124</f>
        <v>0.41284403669724773</v>
      </c>
      <c r="C125" s="98"/>
      <c r="D125" s="98">
        <f t="shared" ref="D125" si="348">D49/D124</f>
        <v>0.44117647058823528</v>
      </c>
      <c r="E125" s="98"/>
      <c r="F125" s="98"/>
      <c r="G125" s="98"/>
      <c r="H125" s="98"/>
      <c r="I125" s="98">
        <v>0.47</v>
      </c>
      <c r="J125" s="98"/>
      <c r="K125" s="98"/>
      <c r="L125" s="98"/>
      <c r="M125" s="98">
        <v>2.3199999999999998</v>
      </c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>
        <v>2.27</v>
      </c>
      <c r="AD125" s="98"/>
      <c r="AE125" s="98"/>
      <c r="AF125" s="98"/>
      <c r="AG125" s="98"/>
      <c r="AH125" s="98"/>
      <c r="AI125" s="98">
        <v>0.76</v>
      </c>
      <c r="AJ125" s="98">
        <v>1.5</v>
      </c>
      <c r="AK125" s="98"/>
      <c r="AL125" s="98"/>
      <c r="AM125" s="98"/>
      <c r="AN125" s="98">
        <v>1.22</v>
      </c>
      <c r="AO125" s="98">
        <v>1.34</v>
      </c>
      <c r="AP125" s="98"/>
      <c r="AQ125" s="98"/>
      <c r="AR125" s="98">
        <v>0.97</v>
      </c>
      <c r="AS125" s="98"/>
      <c r="AT125" s="98"/>
      <c r="AU125" s="98">
        <v>1.29</v>
      </c>
      <c r="AV125" s="98"/>
      <c r="AW125" s="98"/>
      <c r="AX125" s="98">
        <v>2.3199999999999998</v>
      </c>
      <c r="AY125" s="98"/>
      <c r="AZ125" s="98">
        <v>1.53</v>
      </c>
      <c r="BA125" s="98"/>
      <c r="BB125" s="98">
        <v>1.44</v>
      </c>
      <c r="BC125" s="98"/>
      <c r="BD125" s="98"/>
      <c r="BE125" s="98"/>
      <c r="BF125" s="98">
        <v>2.65</v>
      </c>
      <c r="BG125" s="98"/>
      <c r="BH125" s="98"/>
      <c r="BI125" s="98"/>
      <c r="BJ125" s="98">
        <v>3.2</v>
      </c>
      <c r="BK125" s="98">
        <v>3.94</v>
      </c>
      <c r="BL125" s="98"/>
      <c r="BM125" s="98"/>
      <c r="BN125" s="98">
        <v>5.52</v>
      </c>
      <c r="BO125" s="98">
        <v>5.52</v>
      </c>
      <c r="BP125" s="98">
        <v>6.24</v>
      </c>
      <c r="BQ125" s="98">
        <v>7.79</v>
      </c>
      <c r="BR125" s="98"/>
      <c r="BS125" s="98"/>
      <c r="BT125" s="86">
        <f>BT49/BT124</f>
        <v>5.1953125</v>
      </c>
      <c r="BU125" s="98">
        <v>3.48</v>
      </c>
      <c r="BV125" s="18"/>
    </row>
    <row r="126" spans="1:74" ht="15" thickBot="1" x14ac:dyDescent="0.4">
      <c r="A126" s="9" t="s">
        <v>133</v>
      </c>
      <c r="B126" s="25">
        <f t="shared" ref="B126" si="349">B13^(1/6)*(B57/1000)/B54</f>
        <v>18.302519351304998</v>
      </c>
      <c r="C126" s="25">
        <f t="shared" ref="C126:I126" si="350">C13^(1/6)*(C57/1000)/C54</f>
        <v>15.13995166927803</v>
      </c>
      <c r="D126" s="25">
        <f t="shared" si="350"/>
        <v>12.800680705475857</v>
      </c>
      <c r="E126" s="25">
        <f t="shared" si="350"/>
        <v>18.23918883451848</v>
      </c>
      <c r="F126" s="25">
        <f t="shared" si="350"/>
        <v>12.412781290158408</v>
      </c>
      <c r="G126" s="25">
        <f t="shared" si="350"/>
        <v>23.74894379494593</v>
      </c>
      <c r="H126" s="25">
        <f t="shared" si="350"/>
        <v>13.073089124569748</v>
      </c>
      <c r="I126" s="25">
        <f t="shared" si="350"/>
        <v>10.021757419669747</v>
      </c>
      <c r="J126" s="25">
        <f t="shared" ref="J126:BT126" si="351">J13^(1/6)*(J57/1000)/J54</f>
        <v>4.4159320443557855</v>
      </c>
      <c r="K126" s="25">
        <f t="shared" si="351"/>
        <v>7.8505458566325048</v>
      </c>
      <c r="L126" s="25">
        <f t="shared" si="351"/>
        <v>9.5249097246929804</v>
      </c>
      <c r="M126" s="25">
        <f t="shared" si="351"/>
        <v>2.598134451167085</v>
      </c>
      <c r="N126" s="25">
        <f t="shared" si="351"/>
        <v>10.27778290825116</v>
      </c>
      <c r="O126" s="25">
        <f t="shared" si="351"/>
        <v>5.8184912297617526</v>
      </c>
      <c r="P126" s="25">
        <f t="shared" si="351"/>
        <v>7.1458574074869521</v>
      </c>
      <c r="Q126" s="25">
        <f t="shared" si="351"/>
        <v>3.2273231354411855</v>
      </c>
      <c r="R126" s="25">
        <f t="shared" si="351"/>
        <v>2.6915469634272058</v>
      </c>
      <c r="S126" s="25">
        <f t="shared" si="351"/>
        <v>4.6107386930697771</v>
      </c>
      <c r="T126" s="25">
        <f t="shared" si="351"/>
        <v>3.7606538575387685</v>
      </c>
      <c r="U126" s="25">
        <f t="shared" si="351"/>
        <v>2.7311285364187818</v>
      </c>
      <c r="V126" s="25">
        <f t="shared" si="351"/>
        <v>2.8299946621812841</v>
      </c>
      <c r="W126" s="25">
        <f t="shared" si="351"/>
        <v>1.8252586053384339</v>
      </c>
      <c r="X126" s="25">
        <f t="shared" si="351"/>
        <v>3.3165420531195435</v>
      </c>
      <c r="Y126" s="25">
        <f t="shared" si="351"/>
        <v>1.0115396836938546</v>
      </c>
      <c r="Z126" s="25">
        <f t="shared" si="351"/>
        <v>2.8638884265257039</v>
      </c>
      <c r="AA126" s="25">
        <f t="shared" si="351"/>
        <v>1.2023021540910352</v>
      </c>
      <c r="AB126" s="25"/>
      <c r="AC126" s="25">
        <f t="shared" si="351"/>
        <v>9.0555265832321119</v>
      </c>
      <c r="AD126" s="25">
        <f t="shared" si="351"/>
        <v>4.5399486837522343</v>
      </c>
      <c r="AE126" s="25">
        <f t="shared" si="351"/>
        <v>6.1311762623696113</v>
      </c>
      <c r="AF126" s="25">
        <f t="shared" si="351"/>
        <v>2.5600879322603296</v>
      </c>
      <c r="AG126" s="25">
        <f t="shared" si="351"/>
        <v>5.2139924331571272</v>
      </c>
      <c r="AH126" s="25">
        <f t="shared" si="351"/>
        <v>1.8252586053384339</v>
      </c>
      <c r="AI126" s="25">
        <f t="shared" si="351"/>
        <v>1.7366415150054213</v>
      </c>
      <c r="AJ126" s="25">
        <f t="shared" si="351"/>
        <v>1.8783514626298636</v>
      </c>
      <c r="AK126" s="25">
        <f t="shared" si="351"/>
        <v>2.8894548283850883</v>
      </c>
      <c r="AL126" s="25">
        <f t="shared" si="351"/>
        <v>7.1482736598048273</v>
      </c>
      <c r="AM126" s="25">
        <f t="shared" si="351"/>
        <v>2.1618014780551471</v>
      </c>
      <c r="AN126" s="25">
        <v>15</v>
      </c>
      <c r="AO126" s="25">
        <f t="shared" si="351"/>
        <v>2.5191804629083436</v>
      </c>
      <c r="AP126" s="25">
        <f t="shared" si="351"/>
        <v>2.1320614291912707</v>
      </c>
      <c r="AQ126" s="25">
        <f t="shared" si="351"/>
        <v>2.3011203632919619</v>
      </c>
      <c r="AR126" s="25">
        <f t="shared" si="351"/>
        <v>3.8638410585783758</v>
      </c>
      <c r="AS126" s="25">
        <f t="shared" si="351"/>
        <v>2.9977104305170497</v>
      </c>
      <c r="AT126" s="25">
        <f t="shared" si="351"/>
        <v>2.286089633600775</v>
      </c>
      <c r="AU126" s="25">
        <f t="shared" si="351"/>
        <v>1.7339895496149853</v>
      </c>
      <c r="AV126" s="25">
        <f t="shared" si="351"/>
        <v>3.1767575183275762</v>
      </c>
      <c r="AW126" s="25">
        <f t="shared" si="351"/>
        <v>0.78874954482895432</v>
      </c>
      <c r="AX126" s="25">
        <f t="shared" si="351"/>
        <v>4.5096984113419794</v>
      </c>
      <c r="AY126" s="25">
        <f t="shared" si="351"/>
        <v>1.3176002729249934</v>
      </c>
      <c r="AZ126" s="25">
        <f t="shared" si="351"/>
        <v>1.0775467892581396</v>
      </c>
      <c r="BA126" s="25">
        <f t="shared" si="351"/>
        <v>1.5707703936462662</v>
      </c>
      <c r="BB126" s="25">
        <f t="shared" si="351"/>
        <v>0.751283941449579</v>
      </c>
      <c r="BC126" s="25">
        <f t="shared" si="351"/>
        <v>4.1121326923413228</v>
      </c>
      <c r="BD126" s="25">
        <f t="shared" si="351"/>
        <v>2.1462624901165599</v>
      </c>
      <c r="BE126" s="25">
        <f t="shared" si="351"/>
        <v>3.3311172663084716</v>
      </c>
      <c r="BF126" s="25">
        <f t="shared" si="351"/>
        <v>3.4142291989222233</v>
      </c>
      <c r="BG126" s="25">
        <f t="shared" si="351"/>
        <v>1.7936617493175606</v>
      </c>
      <c r="BH126" s="25">
        <f t="shared" si="351"/>
        <v>2.499714403092852</v>
      </c>
      <c r="BI126" s="25">
        <f t="shared" si="351"/>
        <v>2.9690576336985104</v>
      </c>
      <c r="BJ126" s="25">
        <f t="shared" si="351"/>
        <v>2.8414030558811829</v>
      </c>
      <c r="BK126" s="25">
        <f t="shared" si="351"/>
        <v>2.764979224769633</v>
      </c>
      <c r="BL126" s="25">
        <f t="shared" si="351"/>
        <v>1.0007344276228662</v>
      </c>
      <c r="BM126" s="25">
        <f t="shared" si="351"/>
        <v>1.4052485831447716</v>
      </c>
      <c r="BN126" s="25">
        <f t="shared" si="351"/>
        <v>2.3140630217028106</v>
      </c>
      <c r="BO126" s="25">
        <f t="shared" si="351"/>
        <v>3.5224689594290681</v>
      </c>
      <c r="BP126" s="25">
        <f t="shared" si="351"/>
        <v>2.9184340774204607</v>
      </c>
      <c r="BQ126" s="25">
        <f t="shared" si="351"/>
        <v>2.8994954548134833</v>
      </c>
      <c r="BR126" s="25">
        <f t="shared" si="351"/>
        <v>2.7526140306496059</v>
      </c>
      <c r="BS126" s="25">
        <f t="shared" si="351"/>
        <v>1.8773800600994979</v>
      </c>
      <c r="BT126" s="25">
        <f t="shared" si="351"/>
        <v>2.4356230988703769</v>
      </c>
      <c r="BU126" s="25">
        <f t="shared" ref="BU126" si="352">BU13^(1/6)*(BU57/1000)/BU54</f>
        <v>2.6054174605975349</v>
      </c>
      <c r="BV126" s="18"/>
    </row>
    <row r="127" spans="1:74" x14ac:dyDescent="0.35">
      <c r="A127" s="7" t="s">
        <v>134</v>
      </c>
      <c r="BV127" s="3"/>
    </row>
    <row r="128" spans="1:74" x14ac:dyDescent="0.35">
      <c r="A128" s="7" t="s">
        <v>135</v>
      </c>
      <c r="B128" s="19"/>
      <c r="C128" s="19"/>
      <c r="D128" s="19"/>
      <c r="E128" s="19"/>
      <c r="F128" s="19"/>
      <c r="G128" s="19"/>
      <c r="H128" s="19"/>
      <c r="I128" s="19">
        <f t="shared" ref="I128" si="353">100*I35/I34</f>
        <v>100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>
        <f t="shared" ref="X128" si="354">100*X35/X34</f>
        <v>89.552238805970148</v>
      </c>
      <c r="Y128" s="19">
        <f t="shared" ref="Y128:BC128" si="355">100*Y35/Y34</f>
        <v>70.078740157480311</v>
      </c>
      <c r="Z128" s="19"/>
      <c r="AA128" s="19"/>
      <c r="AB128" s="19">
        <f t="shared" ref="AB128" si="356">100*AB35/AB34</f>
        <v>89.552238805970148</v>
      </c>
      <c r="AC128" s="19">
        <f t="shared" si="355"/>
        <v>87.301587301587304</v>
      </c>
      <c r="AD128" s="19">
        <f t="shared" ref="AD128" si="357">100*AD35/AD34</f>
        <v>89.552238805970148</v>
      </c>
      <c r="AE128" s="19">
        <f t="shared" si="355"/>
        <v>85.483870967741936</v>
      </c>
      <c r="AF128" s="19"/>
      <c r="AG128" s="19"/>
      <c r="AH128" s="19"/>
      <c r="AI128" s="19"/>
      <c r="AJ128" s="19">
        <v>83.9</v>
      </c>
      <c r="AK128" s="19"/>
      <c r="AL128" s="19"/>
      <c r="AM128" s="19">
        <f t="shared" si="355"/>
        <v>74.545454545454547</v>
      </c>
      <c r="AN128" s="19"/>
      <c r="AO128" s="19"/>
      <c r="AP128" s="19"/>
      <c r="AQ128" s="19">
        <f t="shared" si="355"/>
        <v>68.525179856115102</v>
      </c>
      <c r="AR128" s="19"/>
      <c r="AS128" s="19"/>
      <c r="AT128" s="19"/>
      <c r="AU128" s="19">
        <v>83.3</v>
      </c>
      <c r="AV128" s="19"/>
      <c r="AW128" s="19"/>
      <c r="AX128" s="19"/>
      <c r="AY128" s="19"/>
      <c r="AZ128" s="19">
        <f t="shared" si="355"/>
        <v>66.608391608391599</v>
      </c>
      <c r="BA128" s="19"/>
      <c r="BB128" s="19"/>
      <c r="BC128" s="19">
        <f t="shared" si="355"/>
        <v>74.576271186440678</v>
      </c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U128" s="19"/>
      <c r="BV128" s="20"/>
    </row>
    <row r="129" spans="1:74" ht="15" thickBot="1" x14ac:dyDescent="0.4">
      <c r="A129" s="9" t="s">
        <v>136</v>
      </c>
      <c r="B129" s="22"/>
      <c r="C129" s="22"/>
      <c r="D129" s="22"/>
      <c r="E129" s="22"/>
      <c r="F129" s="22"/>
      <c r="G129" s="22"/>
      <c r="H129" s="22"/>
      <c r="I129" s="22">
        <f t="shared" ref="I129" si="358">100*I35/I19/(I96)^0.5</f>
        <v>13.271212315524645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87"/>
      <c r="T129" s="22"/>
      <c r="U129" s="22">
        <f t="shared" ref="U129:BC129" si="359">100*U35/U19/(U96)^0.5</f>
        <v>20.475708983698052</v>
      </c>
      <c r="V129" s="22">
        <f t="shared" si="359"/>
        <v>24.590370452110584</v>
      </c>
      <c r="W129" s="22">
        <f t="shared" si="359"/>
        <v>23.40848041618489</v>
      </c>
      <c r="X129" s="22">
        <f t="shared" ref="X129" si="360">100*X35/X19/(X96)^0.5</f>
        <v>21.879834696404242</v>
      </c>
      <c r="Y129" s="22">
        <f t="shared" si="359"/>
        <v>22.728430327325388</v>
      </c>
      <c r="Z129" s="22"/>
      <c r="AA129" s="22">
        <f t="shared" si="359"/>
        <v>21.632122851265297</v>
      </c>
      <c r="AB129" s="22">
        <f t="shared" ref="AB129" si="361">100*AB35/AB19/(AB96)^0.5</f>
        <v>21.137928515329417</v>
      </c>
      <c r="AC129" s="22">
        <f t="shared" si="359"/>
        <v>22.19906687739558</v>
      </c>
      <c r="AD129" s="22">
        <f t="shared" ref="AD129" si="362">100*AD35/AD19/(AD96)^0.5</f>
        <v>19.406787948128567</v>
      </c>
      <c r="AE129" s="22">
        <f t="shared" si="359"/>
        <v>19.536059190523869</v>
      </c>
      <c r="AF129" s="22">
        <f t="shared" si="359"/>
        <v>24.059009180093884</v>
      </c>
      <c r="AG129" s="22">
        <f t="shared" si="359"/>
        <v>30.87244227960743</v>
      </c>
      <c r="AH129" s="22">
        <f t="shared" si="359"/>
        <v>21.792109306098006</v>
      </c>
      <c r="AI129" s="22"/>
      <c r="AJ129" s="22">
        <f t="shared" si="359"/>
        <v>22.099784804393195</v>
      </c>
      <c r="AK129" s="22">
        <f t="shared" si="359"/>
        <v>18.801923539019171</v>
      </c>
      <c r="AL129" s="22">
        <f t="shared" si="359"/>
        <v>18.188056582475877</v>
      </c>
      <c r="AM129" s="22">
        <f t="shared" si="359"/>
        <v>29.300024432810996</v>
      </c>
      <c r="AN129" s="22"/>
      <c r="AO129" s="22"/>
      <c r="AP129" s="22">
        <f t="shared" si="359"/>
        <v>19.389168358237033</v>
      </c>
      <c r="AQ129" s="22">
        <f t="shared" si="359"/>
        <v>25.08352085402333</v>
      </c>
      <c r="AR129" s="22">
        <f t="shared" si="359"/>
        <v>18.246069003785696</v>
      </c>
      <c r="AS129" s="22"/>
      <c r="AT129" s="22"/>
      <c r="AU129" s="22">
        <f t="shared" si="359"/>
        <v>20.688257962695761</v>
      </c>
      <c r="AV129" s="22"/>
      <c r="AW129" s="22">
        <f t="shared" si="359"/>
        <v>33.771407899266165</v>
      </c>
      <c r="AX129" s="22"/>
      <c r="AY129" s="22"/>
      <c r="AZ129" s="22">
        <f t="shared" si="359"/>
        <v>18.11451660141601</v>
      </c>
      <c r="BA129" s="22"/>
      <c r="BB129" s="22">
        <f t="shared" si="359"/>
        <v>27.322678186557425</v>
      </c>
      <c r="BC129" s="22">
        <f t="shared" si="359"/>
        <v>20.592078989389663</v>
      </c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9"/>
      <c r="BU129" s="22"/>
      <c r="BV129" s="20"/>
    </row>
    <row r="130" spans="1:74" x14ac:dyDescent="0.35">
      <c r="A130" s="7" t="s">
        <v>137</v>
      </c>
      <c r="BV130" s="3"/>
    </row>
    <row r="131" spans="1:74" s="79" customFormat="1" ht="15" thickBot="1" x14ac:dyDescent="0.4">
      <c r="A131" s="85" t="s">
        <v>138</v>
      </c>
      <c r="B131" s="86">
        <f>B80*4.1771</f>
        <v>28.898554579458398</v>
      </c>
      <c r="C131" s="86">
        <f t="shared" ref="C131:I131" si="363">C80*4.1771</f>
        <v>33.84719595188853</v>
      </c>
      <c r="D131" s="86">
        <f t="shared" si="363"/>
        <v>34.895676187986631</v>
      </c>
      <c r="E131" s="86">
        <f t="shared" si="363"/>
        <v>37.052422841271913</v>
      </c>
      <c r="F131" s="86">
        <f t="shared" si="363"/>
        <v>36.754680157725986</v>
      </c>
      <c r="G131" s="86">
        <f t="shared" si="363"/>
        <v>43.747144873715932</v>
      </c>
      <c r="H131" s="86">
        <f t="shared" si="363"/>
        <v>35.801458645565688</v>
      </c>
      <c r="I131" s="86">
        <f t="shared" si="363"/>
        <v>37.341997406009675</v>
      </c>
      <c r="J131" s="86">
        <f t="shared" ref="J131:BT131" si="364">J80*4.1771</f>
        <v>46.986444252854575</v>
      </c>
      <c r="K131" s="86">
        <f t="shared" si="364"/>
        <v>49.140642672858199</v>
      </c>
      <c r="L131" s="86">
        <f t="shared" si="364"/>
        <v>42.104758175334133</v>
      </c>
      <c r="M131" s="86">
        <f t="shared" si="364"/>
        <v>38.385607927419066</v>
      </c>
      <c r="N131" s="86">
        <f t="shared" si="364"/>
        <v>42.971148116250006</v>
      </c>
      <c r="O131" s="86">
        <f t="shared" si="364"/>
        <v>50.963188283201092</v>
      </c>
      <c r="P131" s="86">
        <f t="shared" si="364"/>
        <v>47.211882032868814</v>
      </c>
      <c r="Q131" s="86">
        <f t="shared" si="364"/>
        <v>37.369625414976099</v>
      </c>
      <c r="R131" s="86">
        <f t="shared" si="364"/>
        <v>32.206235379712204</v>
      </c>
      <c r="S131" s="86">
        <f t="shared" si="364"/>
        <v>51.049440268672861</v>
      </c>
      <c r="T131" s="86">
        <f t="shared" si="364"/>
        <v>41.476405788751556</v>
      </c>
      <c r="U131" s="86">
        <f t="shared" si="364"/>
        <v>35.89467948855804</v>
      </c>
      <c r="V131" s="86">
        <f t="shared" si="364"/>
        <v>31.705265943354732</v>
      </c>
      <c r="W131" s="86">
        <f t="shared" si="364"/>
        <v>48.927019924555751</v>
      </c>
      <c r="X131" s="86">
        <f t="shared" si="364"/>
        <v>39.140384029317083</v>
      </c>
      <c r="Y131" s="86">
        <f t="shared" si="364"/>
        <v>30.165705013934144</v>
      </c>
      <c r="Z131" s="86">
        <f t="shared" si="364"/>
        <v>36.362317743852081</v>
      </c>
      <c r="AA131" s="86">
        <f t="shared" si="364"/>
        <v>47.032651561147063</v>
      </c>
      <c r="AB131" s="86">
        <f t="shared" si="364"/>
        <v>41.020822994830368</v>
      </c>
      <c r="AC131" s="86">
        <f t="shared" si="364"/>
        <v>40.079537349702612</v>
      </c>
      <c r="AD131" s="86">
        <f t="shared" si="364"/>
        <v>52.089602903665927</v>
      </c>
      <c r="AE131" s="86">
        <f t="shared" si="364"/>
        <v>42.132268351780489</v>
      </c>
      <c r="AF131" s="86">
        <f t="shared" si="364"/>
        <v>44.472831189366012</v>
      </c>
      <c r="AG131" s="86">
        <f t="shared" si="364"/>
        <v>33.202524976736065</v>
      </c>
      <c r="AH131" s="86">
        <f t="shared" si="364"/>
        <v>52.314234010932466</v>
      </c>
      <c r="AI131" s="86">
        <f t="shared" si="364"/>
        <v>36.557249850053324</v>
      </c>
      <c r="AJ131" s="86">
        <f t="shared" si="364"/>
        <v>46.392282089553682</v>
      </c>
      <c r="AK131" s="86">
        <f t="shared" si="364"/>
        <v>40.121548696179985</v>
      </c>
      <c r="AL131" s="86">
        <f t="shared" si="364"/>
        <v>47.486839443227126</v>
      </c>
      <c r="AM131" s="86">
        <f t="shared" si="364"/>
        <v>42.638612990608813</v>
      </c>
      <c r="AN131" s="86">
        <f t="shared" si="364"/>
        <v>36.72945343933182</v>
      </c>
      <c r="AO131" s="86">
        <f t="shared" si="364"/>
        <v>41.389620847955001</v>
      </c>
      <c r="AP131" s="86">
        <f t="shared" si="364"/>
        <v>36.583655385660656</v>
      </c>
      <c r="AQ131" s="86">
        <f t="shared" si="364"/>
        <v>34.517495067132998</v>
      </c>
      <c r="AR131" s="86">
        <f t="shared" si="364"/>
        <v>44.68122214825793</v>
      </c>
      <c r="AS131" s="86">
        <f t="shared" si="364"/>
        <v>48.721971316791787</v>
      </c>
      <c r="AT131" s="86">
        <f t="shared" si="364"/>
        <v>44.409676340860599</v>
      </c>
      <c r="AU131" s="86">
        <f t="shared" si="364"/>
        <v>53.944745276206795</v>
      </c>
      <c r="AV131" s="86">
        <f t="shared" si="364"/>
        <v>38.873800544123199</v>
      </c>
      <c r="AW131" s="86">
        <f t="shared" si="364"/>
        <v>44.516575405061779</v>
      </c>
      <c r="AX131" s="86">
        <f t="shared" si="364"/>
        <v>46.28423410594656</v>
      </c>
      <c r="AY131" s="86">
        <f t="shared" si="364"/>
        <v>46.786689006398277</v>
      </c>
      <c r="AZ131" s="86">
        <f t="shared" si="364"/>
        <v>48.789011831799414</v>
      </c>
      <c r="BA131" s="86">
        <f t="shared" si="364"/>
        <v>47.773157254581569</v>
      </c>
      <c r="BB131" s="86">
        <f t="shared" si="364"/>
        <v>50.721167555052595</v>
      </c>
      <c r="BC131" s="86">
        <f t="shared" si="364"/>
        <v>48.388853273039075</v>
      </c>
      <c r="BD131" s="86">
        <f t="shared" si="364"/>
        <v>56.261610677168662</v>
      </c>
      <c r="BE131" s="86">
        <f t="shared" si="364"/>
        <v>55.081364052559849</v>
      </c>
      <c r="BF131" s="86">
        <f t="shared" si="364"/>
        <v>54.412754566037307</v>
      </c>
      <c r="BG131" s="86">
        <f t="shared" si="364"/>
        <v>53.869036386748007</v>
      </c>
      <c r="BH131" s="86">
        <f t="shared" si="364"/>
        <v>54.190823165937921</v>
      </c>
      <c r="BI131" s="86">
        <f t="shared" si="364"/>
        <v>53.341626245480306</v>
      </c>
      <c r="BJ131" s="86">
        <f t="shared" si="364"/>
        <v>54.284394239005572</v>
      </c>
      <c r="BK131" s="86">
        <f t="shared" si="364"/>
        <v>58.490425812899176</v>
      </c>
      <c r="BL131" s="86">
        <f t="shared" si="364"/>
        <v>63.168569178253215</v>
      </c>
      <c r="BM131" s="86">
        <f t="shared" si="364"/>
        <v>63.912286180970597</v>
      </c>
      <c r="BN131" s="86">
        <f t="shared" si="364"/>
        <v>56.923904526222543</v>
      </c>
      <c r="BO131" s="86">
        <f t="shared" si="364"/>
        <v>58.092075029692403</v>
      </c>
      <c r="BP131" s="86">
        <f t="shared" si="364"/>
        <v>58.382154655309535</v>
      </c>
      <c r="BQ131" s="86">
        <f t="shared" si="364"/>
        <v>58.453078363855013</v>
      </c>
      <c r="BR131" s="86">
        <f t="shared" si="364"/>
        <v>56.700184425071626</v>
      </c>
      <c r="BS131" s="86">
        <f t="shared" si="364"/>
        <v>67.642730565553663</v>
      </c>
      <c r="BT131" s="86">
        <f t="shared" si="364"/>
        <v>56.141870845984705</v>
      </c>
      <c r="BU131" s="86">
        <f t="shared" ref="BU131" si="365">BU80*4.1771</f>
        <v>69.039863188010742</v>
      </c>
      <c r="BV131" s="88"/>
    </row>
    <row r="132" spans="1:74" s="3" customFormat="1" x14ac:dyDescent="0.35">
      <c r="A132" s="7" t="s">
        <v>139</v>
      </c>
      <c r="B132" s="20"/>
      <c r="C132" s="20"/>
      <c r="D132" s="20"/>
      <c r="E132" s="20"/>
      <c r="F132" s="20"/>
      <c r="G132" s="20"/>
      <c r="H132" s="20"/>
      <c r="I132" s="20"/>
    </row>
    <row r="133" spans="1:74" x14ac:dyDescent="0.35">
      <c r="B133" s="3"/>
      <c r="D133" s="3"/>
      <c r="G133" s="113" t="s">
        <v>407</v>
      </c>
      <c r="H133" s="113"/>
      <c r="I133" s="113"/>
      <c r="J133" s="113"/>
      <c r="K133" s="113"/>
      <c r="AT133" s="113" t="s">
        <v>411</v>
      </c>
      <c r="AU133" s="113"/>
      <c r="AV133" s="113"/>
      <c r="AW133" s="113"/>
      <c r="AX133" s="113"/>
      <c r="AY133" s="113"/>
    </row>
    <row r="134" spans="1:74" x14ac:dyDescent="0.35">
      <c r="C134" s="19"/>
      <c r="D134" s="20"/>
      <c r="G134" t="s">
        <v>412</v>
      </c>
      <c r="H134" t="s">
        <v>327</v>
      </c>
      <c r="I134" t="s">
        <v>328</v>
      </c>
      <c r="K134" t="s">
        <v>329</v>
      </c>
      <c r="M134" t="s">
        <v>330</v>
      </c>
      <c r="P134" t="s">
        <v>331</v>
      </c>
      <c r="Q134" t="s">
        <v>332</v>
      </c>
      <c r="R134" t="s">
        <v>335</v>
      </c>
      <c r="S134" t="s">
        <v>339</v>
      </c>
      <c r="T134" t="s">
        <v>340</v>
      </c>
      <c r="U134" t="s">
        <v>341</v>
      </c>
      <c r="V134" t="s">
        <v>342</v>
      </c>
      <c r="W134" t="s">
        <v>343</v>
      </c>
      <c r="X134" t="s">
        <v>400</v>
      </c>
      <c r="Y134" t="s">
        <v>344</v>
      </c>
      <c r="Z134" t="s">
        <v>345</v>
      </c>
      <c r="AA134" t="s">
        <v>409</v>
      </c>
      <c r="AB134" t="s">
        <v>403</v>
      </c>
      <c r="AC134" t="s">
        <v>346</v>
      </c>
      <c r="AD134" t="s">
        <v>404</v>
      </c>
      <c r="AE134" t="s">
        <v>347</v>
      </c>
      <c r="AF134" t="s">
        <v>348</v>
      </c>
      <c r="AG134" t="s">
        <v>352</v>
      </c>
      <c r="AI134" t="s">
        <v>353</v>
      </c>
      <c r="AJ134" t="s">
        <v>354</v>
      </c>
      <c r="AK134" t="s">
        <v>355</v>
      </c>
      <c r="AL134" t="s">
        <v>356</v>
      </c>
      <c r="AM134" t="s">
        <v>357</v>
      </c>
      <c r="AN134" t="s">
        <v>358</v>
      </c>
      <c r="AO134" t="s">
        <v>359</v>
      </c>
      <c r="AP134" t="s">
        <v>360</v>
      </c>
      <c r="AQ134" t="s">
        <v>361</v>
      </c>
      <c r="AR134" t="s">
        <v>362</v>
      </c>
      <c r="AS134" t="s">
        <v>364</v>
      </c>
      <c r="AT134" t="s">
        <v>365</v>
      </c>
      <c r="AU134" t="s">
        <v>379</v>
      </c>
      <c r="AV134" t="s">
        <v>366</v>
      </c>
      <c r="AW134" t="s">
        <v>367</v>
      </c>
      <c r="AX134" t="s">
        <v>369</v>
      </c>
      <c r="AY134" t="s">
        <v>368</v>
      </c>
      <c r="AZ134" t="s">
        <v>370</v>
      </c>
      <c r="BA134" t="s">
        <v>371</v>
      </c>
      <c r="BB134" t="s">
        <v>372</v>
      </c>
      <c r="BC134" t="s">
        <v>373</v>
      </c>
      <c r="BD134" t="s">
        <v>374</v>
      </c>
      <c r="BE134" t="s">
        <v>375</v>
      </c>
      <c r="BF134" t="s">
        <v>380</v>
      </c>
      <c r="BG134" t="s">
        <v>385</v>
      </c>
      <c r="BH134" t="s">
        <v>386</v>
      </c>
      <c r="BI134" t="s">
        <v>387</v>
      </c>
      <c r="BJ134" t="s">
        <v>388</v>
      </c>
      <c r="BK134" t="s">
        <v>390</v>
      </c>
      <c r="BL134" t="s">
        <v>391</v>
      </c>
      <c r="BM134" t="s">
        <v>392</v>
      </c>
      <c r="BN134" t="s">
        <v>393</v>
      </c>
      <c r="BO134" t="s">
        <v>394</v>
      </c>
      <c r="BQ134" t="s">
        <v>395</v>
      </c>
      <c r="BS134" t="s">
        <v>396</v>
      </c>
      <c r="BU134" t="s">
        <v>401</v>
      </c>
    </row>
    <row r="135" spans="1:74" x14ac:dyDescent="0.35">
      <c r="C135" s="21"/>
      <c r="D135" s="18"/>
    </row>
    <row r="136" spans="1:74" x14ac:dyDescent="0.35">
      <c r="C136" s="19"/>
      <c r="D136" s="20"/>
    </row>
    <row r="137" spans="1:74" x14ac:dyDescent="0.35">
      <c r="D137" s="3"/>
    </row>
    <row r="138" spans="1:74" x14ac:dyDescent="0.35">
      <c r="D138" s="3"/>
    </row>
    <row r="139" spans="1:74" x14ac:dyDescent="0.35">
      <c r="C139" s="21"/>
      <c r="D139" s="18"/>
    </row>
    <row r="140" spans="1:74" x14ac:dyDescent="0.35">
      <c r="C140" s="21"/>
      <c r="D140" s="18"/>
    </row>
    <row r="141" spans="1:74" x14ac:dyDescent="0.35">
      <c r="C141" s="19"/>
      <c r="D141" s="20"/>
    </row>
    <row r="142" spans="1:74" x14ac:dyDescent="0.35">
      <c r="C142" s="3"/>
      <c r="D142" s="3"/>
    </row>
    <row r="143" spans="1:74" x14ac:dyDescent="0.35">
      <c r="C143" s="21"/>
      <c r="D143" s="18"/>
    </row>
    <row r="144" spans="1:74" x14ac:dyDescent="0.35">
      <c r="C144" s="21"/>
      <c r="D144" s="18"/>
    </row>
    <row r="145" spans="3:4" x14ac:dyDescent="0.35">
      <c r="C145" s="20"/>
      <c r="D145" s="20"/>
    </row>
    <row r="146" spans="3:4" x14ac:dyDescent="0.35">
      <c r="C146" s="3"/>
      <c r="D146" s="3"/>
    </row>
    <row r="147" spans="3:4" x14ac:dyDescent="0.35">
      <c r="C147" s="21"/>
      <c r="D147" s="18"/>
    </row>
    <row r="148" spans="3:4" x14ac:dyDescent="0.35">
      <c r="C148" s="21"/>
      <c r="D148" s="18"/>
    </row>
    <row r="149" spans="3:4" x14ac:dyDescent="0.35">
      <c r="C149" s="33"/>
      <c r="D149" s="17"/>
    </row>
    <row r="150" spans="3:4" x14ac:dyDescent="0.35">
      <c r="C150" s="20"/>
      <c r="D150" s="20"/>
    </row>
    <row r="151" spans="3:4" x14ac:dyDescent="0.35">
      <c r="C151" s="33"/>
      <c r="D151" s="17"/>
    </row>
    <row r="152" spans="3:4" x14ac:dyDescent="0.35">
      <c r="C152" s="18"/>
      <c r="D152" s="18"/>
    </row>
    <row r="153" spans="3:4" x14ac:dyDescent="0.35">
      <c r="C153" s="20"/>
      <c r="D153" s="20"/>
    </row>
    <row r="154" spans="3:4" x14ac:dyDescent="0.35">
      <c r="C154" s="17"/>
      <c r="D154" s="17"/>
    </row>
    <row r="155" spans="3:4" x14ac:dyDescent="0.35">
      <c r="C155" s="17"/>
      <c r="D155" s="17"/>
    </row>
    <row r="156" spans="3:4" x14ac:dyDescent="0.35">
      <c r="D156" s="3"/>
    </row>
    <row r="157" spans="3:4" x14ac:dyDescent="0.35">
      <c r="C157" s="21"/>
      <c r="D157" s="18"/>
    </row>
    <row r="158" spans="3:4" x14ac:dyDescent="0.35">
      <c r="C158" s="21"/>
      <c r="D158" s="18"/>
    </row>
    <row r="159" spans="3:4" x14ac:dyDescent="0.35">
      <c r="C159" s="33"/>
      <c r="D159" s="17"/>
    </row>
    <row r="160" spans="3:4" x14ac:dyDescent="0.35">
      <c r="C160" s="20"/>
      <c r="D160" s="20"/>
    </row>
    <row r="161" spans="3:4" x14ac:dyDescent="0.35">
      <c r="C161" s="33"/>
      <c r="D161" s="17"/>
    </row>
    <row r="162" spans="3:4" x14ac:dyDescent="0.35">
      <c r="C162" s="21"/>
      <c r="D162" s="18"/>
    </row>
    <row r="163" spans="3:4" x14ac:dyDescent="0.35">
      <c r="C163" s="3"/>
      <c r="D163" s="3"/>
    </row>
    <row r="164" spans="3:4" x14ac:dyDescent="0.35">
      <c r="C164" s="33"/>
      <c r="D164" s="17"/>
    </row>
    <row r="165" spans="3:4" x14ac:dyDescent="0.35">
      <c r="C165" s="33"/>
      <c r="D165" s="17"/>
    </row>
    <row r="166" spans="3:4" x14ac:dyDescent="0.35">
      <c r="C166" s="3"/>
      <c r="D166" s="3"/>
    </row>
    <row r="167" spans="3:4" x14ac:dyDescent="0.35">
      <c r="D167" s="3"/>
    </row>
    <row r="168" spans="3:4" x14ac:dyDescent="0.35">
      <c r="D168" s="3"/>
    </row>
    <row r="169" spans="3:4" x14ac:dyDescent="0.35">
      <c r="C169" s="3"/>
      <c r="D169" s="3"/>
    </row>
    <row r="170" spans="3:4" x14ac:dyDescent="0.35">
      <c r="C170" s="3"/>
      <c r="D170" s="3"/>
    </row>
    <row r="171" spans="3:4" x14ac:dyDescent="0.35">
      <c r="C171" s="3"/>
      <c r="D171" s="3"/>
    </row>
    <row r="172" spans="3:4" x14ac:dyDescent="0.35">
      <c r="C172" s="3"/>
      <c r="D172" s="3"/>
    </row>
    <row r="173" spans="3:4" x14ac:dyDescent="0.35">
      <c r="C173" s="3"/>
      <c r="D173" s="3"/>
    </row>
    <row r="174" spans="3:4" x14ac:dyDescent="0.35">
      <c r="C174" s="3"/>
      <c r="D174" s="3"/>
    </row>
    <row r="175" spans="3:4" x14ac:dyDescent="0.35">
      <c r="D175" s="3"/>
    </row>
    <row r="176" spans="3:4" x14ac:dyDescent="0.35">
      <c r="C176" s="3"/>
      <c r="D176" s="3"/>
    </row>
    <row r="177" spans="3:4" x14ac:dyDescent="0.35">
      <c r="D177" s="3"/>
    </row>
    <row r="178" spans="3:4" x14ac:dyDescent="0.35">
      <c r="C178" s="3"/>
      <c r="D178" s="3"/>
    </row>
    <row r="179" spans="3:4" x14ac:dyDescent="0.35">
      <c r="D179" s="3"/>
    </row>
    <row r="180" spans="3:4" x14ac:dyDescent="0.35">
      <c r="D180" s="3"/>
    </row>
    <row r="181" spans="3:4" x14ac:dyDescent="0.35">
      <c r="D181" s="3"/>
    </row>
    <row r="182" spans="3:4" x14ac:dyDescent="0.35">
      <c r="D182" s="3"/>
    </row>
    <row r="183" spans="3:4" x14ac:dyDescent="0.35">
      <c r="D183" s="3"/>
    </row>
    <row r="184" spans="3:4" x14ac:dyDescent="0.35">
      <c r="C184" s="18"/>
      <c r="D184" s="18"/>
    </row>
    <row r="185" spans="3:4" x14ac:dyDescent="0.35">
      <c r="C185" s="20"/>
      <c r="D185" s="20"/>
    </row>
    <row r="186" spans="3:4" x14ac:dyDescent="0.35">
      <c r="C186" s="3"/>
      <c r="D186" s="3"/>
    </row>
    <row r="187" spans="3:4" x14ac:dyDescent="0.35">
      <c r="C187" s="19"/>
      <c r="D187" s="20"/>
    </row>
    <row r="188" spans="3:4" x14ac:dyDescent="0.35">
      <c r="C188" s="33"/>
      <c r="D188" s="17"/>
    </row>
    <row r="189" spans="3:4" x14ac:dyDescent="0.35">
      <c r="C189" s="20"/>
      <c r="D189" s="20"/>
    </row>
    <row r="190" spans="3:4" x14ac:dyDescent="0.35">
      <c r="C190" s="21"/>
      <c r="D190" s="18"/>
    </row>
    <row r="191" spans="3:4" x14ac:dyDescent="0.35">
      <c r="C191" s="21"/>
      <c r="D191" s="18"/>
    </row>
    <row r="192" spans="3:4" x14ac:dyDescent="0.35">
      <c r="C192" s="33"/>
      <c r="D192" s="17"/>
    </row>
    <row r="193" spans="3:4" x14ac:dyDescent="0.35">
      <c r="C193" s="21"/>
      <c r="D193" s="18"/>
    </row>
    <row r="194" spans="3:4" x14ac:dyDescent="0.35">
      <c r="C194" s="17"/>
      <c r="D194" s="17"/>
    </row>
    <row r="195" spans="3:4" x14ac:dyDescent="0.35">
      <c r="D195" s="3"/>
    </row>
    <row r="196" spans="3:4" x14ac:dyDescent="0.35">
      <c r="C196" s="18"/>
      <c r="D196" s="18"/>
    </row>
    <row r="197" spans="3:4" x14ac:dyDescent="0.35">
      <c r="C197" s="21"/>
      <c r="D197" s="18"/>
    </row>
    <row r="198" spans="3:4" x14ac:dyDescent="0.35">
      <c r="D198" s="3"/>
    </row>
    <row r="199" spans="3:4" x14ac:dyDescent="0.35">
      <c r="D199" s="3"/>
    </row>
    <row r="200" spans="3:4" x14ac:dyDescent="0.35">
      <c r="D200" s="3"/>
    </row>
    <row r="201" spans="3:4" x14ac:dyDescent="0.35">
      <c r="C201" s="21"/>
      <c r="D201" s="18"/>
    </row>
    <row r="202" spans="3:4" x14ac:dyDescent="0.35">
      <c r="C202" s="21"/>
      <c r="D202" s="18"/>
    </row>
    <row r="203" spans="3:4" x14ac:dyDescent="0.35">
      <c r="D203" s="3"/>
    </row>
    <row r="204" spans="3:4" x14ac:dyDescent="0.35">
      <c r="C204" s="29"/>
      <c r="D204" s="35"/>
    </row>
  </sheetData>
  <sortState columnSort="1" ref="A1:BQ111">
    <sortCondition ref="A5:BQ5"/>
  </sortState>
  <mergeCells count="2">
    <mergeCell ref="G133:K133"/>
    <mergeCell ref="AT133:AY133"/>
  </mergeCells>
  <hyperlinks>
    <hyperlink ref="AT133" r:id="rId1" xr:uid="{00000000-0004-0000-0000-000000000000}"/>
    <hyperlink ref="G133" r:id="rId2" xr:uid="{00000000-0004-0000-0000-000001000000}"/>
  </hyperlinks>
  <printOptions headings="1" gridLines="1"/>
  <pageMargins left="1.1811023622047245" right="0.59055118110236227" top="1.1811023622047245" bottom="1.1811023622047245" header="0.31496062992125984" footer="0.31496062992125984"/>
  <pageSetup paperSize="9" scale="54" orientation="portrait" useFirstPageNumber="1" r:id="rId3"/>
  <headerFooter>
    <oddHeader>&amp;R&amp;18&amp;P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32"/>
  <sheetViews>
    <sheetView workbookViewId="0">
      <pane xSplit="1" ySplit="10" topLeftCell="B122" activePane="bottomRight" state="frozen"/>
      <selection pane="topRight" activeCell="B1" sqref="B1"/>
      <selection pane="bottomLeft" activeCell="A11" sqref="A11"/>
      <selection pane="bottomRight" activeCell="B133" sqref="B133"/>
    </sheetView>
  </sheetViews>
  <sheetFormatPr defaultRowHeight="14.5" x14ac:dyDescent="0.35"/>
  <cols>
    <col min="1" max="1" width="28.08984375" customWidth="1"/>
  </cols>
  <sheetData>
    <row r="1" spans="1:69" x14ac:dyDescent="0.35">
      <c r="A1" s="1" t="s">
        <v>297</v>
      </c>
      <c r="R1" s="3"/>
      <c r="U1" s="3"/>
      <c r="AC1" s="3"/>
      <c r="AE1" s="37"/>
      <c r="AX1" s="4"/>
      <c r="BC1" s="3"/>
    </row>
    <row r="2" spans="1:69" x14ac:dyDescent="0.35">
      <c r="A2" s="2" t="s">
        <v>0</v>
      </c>
      <c r="B2" s="3"/>
      <c r="D2" s="3"/>
      <c r="E2" s="3"/>
      <c r="H2" s="3"/>
      <c r="J2" s="3"/>
      <c r="K2" s="3"/>
      <c r="L2" s="3"/>
      <c r="M2" s="3"/>
      <c r="N2" s="3"/>
      <c r="P2" s="3"/>
      <c r="Q2" s="3"/>
      <c r="R2" s="3"/>
      <c r="T2" s="3"/>
      <c r="U2" s="3"/>
      <c r="V2" s="3"/>
      <c r="W2" s="3"/>
      <c r="X2" s="3"/>
      <c r="Y2" s="3"/>
      <c r="Z2" s="3"/>
      <c r="AA2" s="3"/>
      <c r="AC2" s="3"/>
      <c r="AE2" s="37"/>
      <c r="AF2" s="3"/>
      <c r="AG2" s="3"/>
      <c r="AL2" s="3"/>
      <c r="AO2" s="3"/>
      <c r="AP2" s="3"/>
      <c r="AS2" s="3"/>
      <c r="AV2" s="3"/>
      <c r="AW2" s="3"/>
      <c r="AX2" s="4"/>
      <c r="AY2" s="3"/>
      <c r="AZ2" s="3"/>
      <c r="BB2" s="3"/>
      <c r="BC2" s="3"/>
    </row>
    <row r="3" spans="1:69" x14ac:dyDescent="0.35">
      <c r="A3" s="4" t="s">
        <v>1</v>
      </c>
      <c r="B3">
        <v>6</v>
      </c>
      <c r="C3">
        <v>469</v>
      </c>
      <c r="D3" s="3">
        <v>268</v>
      </c>
      <c r="E3" s="3">
        <v>181</v>
      </c>
      <c r="F3" s="3">
        <v>470</v>
      </c>
      <c r="G3" s="3">
        <v>379</v>
      </c>
      <c r="H3" s="3">
        <v>289</v>
      </c>
      <c r="I3">
        <v>448</v>
      </c>
      <c r="J3" s="3">
        <v>461</v>
      </c>
      <c r="K3" s="3">
        <v>183</v>
      </c>
      <c r="L3" s="3">
        <v>294</v>
      </c>
      <c r="M3" s="3">
        <v>109</v>
      </c>
      <c r="N3" s="3">
        <v>348</v>
      </c>
      <c r="O3" s="3">
        <v>330</v>
      </c>
      <c r="P3" s="3">
        <v>331</v>
      </c>
      <c r="Q3" s="3">
        <v>171</v>
      </c>
      <c r="R3">
        <v>468</v>
      </c>
      <c r="S3" s="3">
        <v>173</v>
      </c>
      <c r="T3">
        <v>449</v>
      </c>
      <c r="U3" s="3">
        <v>124</v>
      </c>
      <c r="V3" s="3">
        <v>377</v>
      </c>
      <c r="W3" s="3">
        <v>463</v>
      </c>
      <c r="X3">
        <v>407</v>
      </c>
      <c r="Y3" s="3">
        <v>378</v>
      </c>
      <c r="Z3" s="3">
        <v>371</v>
      </c>
      <c r="AA3" s="3">
        <v>323</v>
      </c>
      <c r="AB3" s="3">
        <v>322</v>
      </c>
      <c r="AC3" s="3">
        <v>304</v>
      </c>
      <c r="AD3">
        <v>159</v>
      </c>
      <c r="AE3" s="37">
        <v>438</v>
      </c>
      <c r="AF3">
        <v>48</v>
      </c>
      <c r="AG3">
        <v>254</v>
      </c>
      <c r="AH3" s="3">
        <v>278</v>
      </c>
      <c r="AI3" s="3">
        <v>464</v>
      </c>
      <c r="AJ3">
        <v>458</v>
      </c>
      <c r="AK3">
        <v>321</v>
      </c>
      <c r="AL3" s="3">
        <v>367</v>
      </c>
      <c r="AM3">
        <v>436</v>
      </c>
      <c r="AN3">
        <v>417</v>
      </c>
      <c r="AO3" s="3">
        <v>418</v>
      </c>
      <c r="AP3">
        <v>380</v>
      </c>
      <c r="AQ3">
        <v>328</v>
      </c>
      <c r="AR3">
        <v>450</v>
      </c>
      <c r="AS3" s="3">
        <v>347</v>
      </c>
      <c r="AT3" s="3">
        <v>104</v>
      </c>
      <c r="AU3">
        <v>141</v>
      </c>
      <c r="AV3">
        <v>348</v>
      </c>
      <c r="AW3">
        <v>415</v>
      </c>
      <c r="AX3" s="4">
        <v>370</v>
      </c>
      <c r="AY3" s="3">
        <v>297</v>
      </c>
      <c r="AZ3" s="3">
        <v>260</v>
      </c>
      <c r="BA3" s="3">
        <v>180</v>
      </c>
      <c r="BB3">
        <v>131</v>
      </c>
      <c r="BC3">
        <v>281</v>
      </c>
      <c r="BD3">
        <v>316</v>
      </c>
      <c r="BE3">
        <v>340</v>
      </c>
      <c r="BF3">
        <v>843</v>
      </c>
      <c r="BG3">
        <v>844</v>
      </c>
      <c r="BH3">
        <v>845</v>
      </c>
      <c r="BI3">
        <v>846</v>
      </c>
      <c r="BJ3">
        <v>847</v>
      </c>
      <c r="BK3">
        <v>848</v>
      </c>
      <c r="BL3">
        <v>849</v>
      </c>
      <c r="BM3">
        <v>850</v>
      </c>
      <c r="BN3">
        <v>851</v>
      </c>
      <c r="BO3">
        <v>852</v>
      </c>
    </row>
    <row r="4" spans="1:69" ht="72.5" x14ac:dyDescent="0.35">
      <c r="A4" s="5" t="s">
        <v>2</v>
      </c>
      <c r="B4" s="6" t="s">
        <v>3</v>
      </c>
      <c r="C4" t="s">
        <v>4</v>
      </c>
      <c r="D4" s="34" t="s">
        <v>149</v>
      </c>
      <c r="E4" s="36" t="s">
        <v>150</v>
      </c>
      <c r="F4" s="36" t="s">
        <v>151</v>
      </c>
      <c r="G4" s="59" t="s">
        <v>309</v>
      </c>
      <c r="H4" s="40" t="s">
        <v>312</v>
      </c>
      <c r="I4" s="41" t="s">
        <v>161</v>
      </c>
      <c r="J4" s="6" t="s">
        <v>168</v>
      </c>
      <c r="K4" s="43" t="s">
        <v>310</v>
      </c>
      <c r="L4" s="42" t="s">
        <v>172</v>
      </c>
      <c r="M4" s="38">
        <v>54215</v>
      </c>
      <c r="N4" s="6">
        <v>419</v>
      </c>
      <c r="O4" s="3">
        <v>272</v>
      </c>
      <c r="P4" s="43">
        <v>272</v>
      </c>
      <c r="Q4" s="34">
        <v>140386</v>
      </c>
      <c r="R4" s="44">
        <v>505508</v>
      </c>
      <c r="S4" s="45" t="s">
        <v>311</v>
      </c>
      <c r="T4" s="41" t="s">
        <v>192</v>
      </c>
      <c r="U4" s="43" t="s">
        <v>193</v>
      </c>
      <c r="V4" s="3">
        <v>26</v>
      </c>
      <c r="W4" s="46">
        <v>232544</v>
      </c>
      <c r="X4" s="41" t="s">
        <v>205</v>
      </c>
      <c r="Y4" s="3">
        <v>26</v>
      </c>
      <c r="Z4" s="3">
        <v>342</v>
      </c>
      <c r="AA4" s="46">
        <v>24264</v>
      </c>
      <c r="AB4" s="34" t="s">
        <v>213</v>
      </c>
      <c r="AC4" s="3" t="s">
        <v>214</v>
      </c>
      <c r="AD4" s="48">
        <v>143</v>
      </c>
      <c r="AE4" s="49">
        <v>337365</v>
      </c>
      <c r="AF4" s="41" t="s">
        <v>218</v>
      </c>
      <c r="AG4">
        <v>126</v>
      </c>
      <c r="AH4" s="38">
        <v>30711</v>
      </c>
      <c r="AI4" s="6" t="s">
        <v>231</v>
      </c>
      <c r="AJ4" s="41" t="s">
        <v>234</v>
      </c>
      <c r="AK4" s="54">
        <v>66514</v>
      </c>
      <c r="AL4" s="34" t="s">
        <v>242</v>
      </c>
      <c r="AM4" s="41">
        <v>468</v>
      </c>
      <c r="AN4" s="41" t="s">
        <v>247</v>
      </c>
      <c r="AO4" s="6" t="s">
        <v>251</v>
      </c>
      <c r="AP4" s="41" t="s">
        <v>253</v>
      </c>
      <c r="AQ4" s="41">
        <v>468</v>
      </c>
      <c r="AR4" s="41" t="s">
        <v>313</v>
      </c>
      <c r="AS4" s="38">
        <v>259308</v>
      </c>
      <c r="AT4" s="56">
        <v>11308</v>
      </c>
      <c r="AU4" s="57">
        <v>28275</v>
      </c>
      <c r="AV4" s="41">
        <v>419</v>
      </c>
      <c r="AW4" s="44">
        <v>139394</v>
      </c>
      <c r="AX4" s="58">
        <v>337393</v>
      </c>
      <c r="AY4" s="45">
        <v>187</v>
      </c>
      <c r="AZ4" s="34">
        <v>136374</v>
      </c>
      <c r="BA4" s="38">
        <v>63583</v>
      </c>
      <c r="BB4" s="57" t="s">
        <v>273</v>
      </c>
      <c r="BC4">
        <v>4</v>
      </c>
      <c r="BD4" s="44">
        <v>128253</v>
      </c>
      <c r="BE4" s="57" t="s">
        <v>280</v>
      </c>
      <c r="BF4">
        <v>419</v>
      </c>
      <c r="BG4" s="57">
        <v>4519</v>
      </c>
      <c r="BH4">
        <v>485</v>
      </c>
      <c r="BI4">
        <v>259</v>
      </c>
      <c r="BJ4">
        <v>4</v>
      </c>
      <c r="BK4">
        <v>4</v>
      </c>
      <c r="BL4" s="57">
        <v>4468</v>
      </c>
      <c r="BM4">
        <v>4</v>
      </c>
      <c r="BN4">
        <v>4</v>
      </c>
      <c r="BO4">
        <v>497</v>
      </c>
      <c r="BP4" t="s">
        <v>314</v>
      </c>
      <c r="BQ4">
        <v>272</v>
      </c>
    </row>
    <row r="5" spans="1:69" x14ac:dyDescent="0.35">
      <c r="A5" s="3" t="s">
        <v>5</v>
      </c>
      <c r="B5">
        <v>1914</v>
      </c>
      <c r="C5" s="3">
        <v>1957.5</v>
      </c>
      <c r="D5" s="3">
        <v>1954</v>
      </c>
      <c r="E5" s="3">
        <v>1965</v>
      </c>
      <c r="F5" s="37">
        <v>1965</v>
      </c>
      <c r="G5" s="3">
        <v>1938</v>
      </c>
      <c r="H5" s="3">
        <v>1936</v>
      </c>
      <c r="I5">
        <v>1939</v>
      </c>
      <c r="J5">
        <v>1957</v>
      </c>
      <c r="K5" s="3">
        <v>1973</v>
      </c>
      <c r="L5" s="3">
        <v>1973</v>
      </c>
      <c r="M5" s="3">
        <v>1963</v>
      </c>
      <c r="N5" s="3">
        <v>1996</v>
      </c>
      <c r="O5" s="3">
        <v>1993</v>
      </c>
      <c r="P5">
        <v>1994</v>
      </c>
      <c r="Q5" s="37">
        <v>1953</v>
      </c>
      <c r="R5" s="3">
        <v>1966</v>
      </c>
      <c r="S5" s="3">
        <v>1981</v>
      </c>
      <c r="T5">
        <v>1977</v>
      </c>
      <c r="U5">
        <v>1974</v>
      </c>
      <c r="V5">
        <v>1921</v>
      </c>
      <c r="W5" s="3">
        <v>1963</v>
      </c>
      <c r="X5" s="3">
        <v>1955</v>
      </c>
      <c r="Y5" s="3">
        <v>1920</v>
      </c>
      <c r="Z5" s="3">
        <v>1962</v>
      </c>
      <c r="AA5">
        <v>1914</v>
      </c>
      <c r="AB5" s="3">
        <v>1914</v>
      </c>
      <c r="AC5">
        <v>1914</v>
      </c>
      <c r="AD5" s="3">
        <v>1948</v>
      </c>
      <c r="AE5" s="3">
        <v>1948</v>
      </c>
      <c r="AF5">
        <v>1948</v>
      </c>
      <c r="AG5">
        <v>1951</v>
      </c>
      <c r="AH5" s="3">
        <v>1939</v>
      </c>
      <c r="AI5" s="3">
        <v>1936</v>
      </c>
      <c r="AJ5">
        <v>1949</v>
      </c>
      <c r="AK5" s="3">
        <v>1927</v>
      </c>
      <c r="AL5" s="3">
        <v>1924</v>
      </c>
      <c r="AM5">
        <v>1937</v>
      </c>
      <c r="AN5">
        <v>1936</v>
      </c>
      <c r="AO5">
        <v>1939</v>
      </c>
      <c r="AP5" s="3">
        <v>1978</v>
      </c>
      <c r="AQ5">
        <v>1994</v>
      </c>
      <c r="AR5">
        <v>1984</v>
      </c>
      <c r="AS5">
        <v>1914</v>
      </c>
      <c r="AT5" s="3">
        <v>1922</v>
      </c>
      <c r="AU5" s="3">
        <v>1925</v>
      </c>
      <c r="AV5">
        <v>1996</v>
      </c>
      <c r="AW5">
        <v>1934</v>
      </c>
      <c r="AX5" s="4">
        <v>1953</v>
      </c>
      <c r="AY5" s="3">
        <v>1979</v>
      </c>
      <c r="AZ5" s="3">
        <v>1962</v>
      </c>
      <c r="BA5" s="3">
        <v>1965</v>
      </c>
      <c r="BB5">
        <v>1983</v>
      </c>
      <c r="BC5" s="3">
        <v>1924</v>
      </c>
      <c r="BD5">
        <v>1994</v>
      </c>
      <c r="BE5">
        <v>1913</v>
      </c>
      <c r="BF5">
        <v>1997</v>
      </c>
      <c r="BG5">
        <v>1912</v>
      </c>
      <c r="BH5">
        <v>1914</v>
      </c>
      <c r="BI5">
        <v>1914.5</v>
      </c>
      <c r="BJ5">
        <v>1903</v>
      </c>
      <c r="BK5">
        <v>1904</v>
      </c>
      <c r="BL5">
        <v>1904</v>
      </c>
      <c r="BM5">
        <v>1905</v>
      </c>
      <c r="BN5">
        <v>1905</v>
      </c>
      <c r="BO5">
        <v>1998</v>
      </c>
      <c r="BP5">
        <v>1987</v>
      </c>
      <c r="BQ5">
        <v>1992</v>
      </c>
    </row>
    <row r="6" spans="1:69" x14ac:dyDescent="0.35">
      <c r="A6" s="4" t="s">
        <v>6</v>
      </c>
      <c r="B6" s="7" t="s">
        <v>7</v>
      </c>
      <c r="C6" t="s">
        <v>8</v>
      </c>
      <c r="D6" s="3" t="s">
        <v>8</v>
      </c>
      <c r="E6" s="3" t="s">
        <v>8</v>
      </c>
      <c r="F6" s="3" t="s">
        <v>8</v>
      </c>
      <c r="G6" s="39" t="s">
        <v>156</v>
      </c>
      <c r="H6" s="3" t="s">
        <v>160</v>
      </c>
      <c r="I6" t="s">
        <v>162</v>
      </c>
      <c r="J6" s="39" t="s">
        <v>169</v>
      </c>
      <c r="K6" s="39" t="s">
        <v>173</v>
      </c>
      <c r="L6" s="39" t="s">
        <v>173</v>
      </c>
      <c r="M6" s="3" t="s">
        <v>178</v>
      </c>
      <c r="N6" s="3" t="s">
        <v>178</v>
      </c>
      <c r="O6" s="3" t="s">
        <v>183</v>
      </c>
      <c r="P6" s="3" t="s">
        <v>183</v>
      </c>
      <c r="Q6" s="39" t="s">
        <v>156</v>
      </c>
      <c r="R6" s="39" t="s">
        <v>156</v>
      </c>
      <c r="S6" s="3" t="s">
        <v>188</v>
      </c>
      <c r="T6" t="s">
        <v>194</v>
      </c>
      <c r="U6" s="39" t="s">
        <v>195</v>
      </c>
      <c r="V6" t="s">
        <v>196</v>
      </c>
      <c r="W6" s="47" t="s">
        <v>201</v>
      </c>
      <c r="X6" s="7" t="s">
        <v>206</v>
      </c>
      <c r="Y6" s="39" t="s">
        <v>209</v>
      </c>
      <c r="Z6" s="3" t="s">
        <v>210</v>
      </c>
      <c r="AA6" s="39" t="s">
        <v>215</v>
      </c>
      <c r="AB6" s="39" t="s">
        <v>215</v>
      </c>
      <c r="AC6" s="39" t="s">
        <v>215</v>
      </c>
      <c r="AD6" t="s">
        <v>219</v>
      </c>
      <c r="AE6" s="37" t="s">
        <v>220</v>
      </c>
      <c r="AF6" t="s">
        <v>221</v>
      </c>
      <c r="AG6" t="s">
        <v>222</v>
      </c>
      <c r="AH6" s="3" t="s">
        <v>226</v>
      </c>
      <c r="AI6" s="3" t="s">
        <v>232</v>
      </c>
      <c r="AJ6" t="s">
        <v>235</v>
      </c>
      <c r="AK6" t="s">
        <v>236</v>
      </c>
      <c r="AL6" s="3" t="s">
        <v>7</v>
      </c>
      <c r="AM6" t="s">
        <v>7</v>
      </c>
      <c r="AN6" t="s">
        <v>248</v>
      </c>
      <c r="AO6" s="3" t="s">
        <v>248</v>
      </c>
      <c r="AP6" s="55" t="s">
        <v>173</v>
      </c>
      <c r="AQ6" t="s">
        <v>183</v>
      </c>
      <c r="AR6" t="s">
        <v>194</v>
      </c>
      <c r="AS6" s="3" t="s">
        <v>259</v>
      </c>
      <c r="AT6" s="47" t="s">
        <v>259</v>
      </c>
      <c r="AU6" t="s">
        <v>259</v>
      </c>
      <c r="AV6" t="s">
        <v>178</v>
      </c>
      <c r="AW6" t="s">
        <v>248</v>
      </c>
      <c r="AX6" s="4" t="s">
        <v>248</v>
      </c>
      <c r="AY6" s="3" t="s">
        <v>269</v>
      </c>
      <c r="AZ6" s="39" t="s">
        <v>173</v>
      </c>
      <c r="BA6" s="39" t="s">
        <v>173</v>
      </c>
      <c r="BB6" s="55" t="s">
        <v>173</v>
      </c>
      <c r="BC6" s="55" t="s">
        <v>215</v>
      </c>
      <c r="BD6" t="s">
        <v>275</v>
      </c>
      <c r="BE6" t="s">
        <v>7</v>
      </c>
      <c r="BF6" s="55" t="s">
        <v>173</v>
      </c>
      <c r="BG6" t="s">
        <v>236</v>
      </c>
      <c r="BH6" s="55" t="s">
        <v>281</v>
      </c>
      <c r="BI6" s="55" t="s">
        <v>281</v>
      </c>
      <c r="BJ6" s="55" t="s">
        <v>282</v>
      </c>
      <c r="BK6" t="s">
        <v>283</v>
      </c>
      <c r="BL6" t="s">
        <v>7</v>
      </c>
      <c r="BM6" t="s">
        <v>236</v>
      </c>
      <c r="BN6" s="55" t="s">
        <v>284</v>
      </c>
      <c r="BO6" t="s">
        <v>285</v>
      </c>
      <c r="BP6" s="62" t="s">
        <v>315</v>
      </c>
      <c r="BQ6" t="s">
        <v>319</v>
      </c>
    </row>
    <row r="7" spans="1:69" x14ac:dyDescent="0.35">
      <c r="A7" s="4" t="s">
        <v>9</v>
      </c>
      <c r="B7" s="7" t="s">
        <v>10</v>
      </c>
      <c r="C7" t="s">
        <v>148</v>
      </c>
      <c r="D7" s="3" t="s">
        <v>140</v>
      </c>
      <c r="E7" s="3" t="s">
        <v>146</v>
      </c>
      <c r="F7" s="3" t="s">
        <v>155</v>
      </c>
      <c r="G7" s="3" t="s">
        <v>157</v>
      </c>
      <c r="H7" s="3"/>
      <c r="I7" t="s">
        <v>163</v>
      </c>
      <c r="J7" s="3" t="s">
        <v>170</v>
      </c>
      <c r="K7" s="3" t="s">
        <v>174</v>
      </c>
      <c r="L7" s="3" t="s">
        <v>175</v>
      </c>
      <c r="M7" s="3" t="s">
        <v>179</v>
      </c>
      <c r="N7" s="3" t="s">
        <v>182</v>
      </c>
      <c r="O7" s="3" t="s">
        <v>184</v>
      </c>
      <c r="P7" s="3" t="s">
        <v>185</v>
      </c>
      <c r="Q7" s="3" t="s">
        <v>146</v>
      </c>
      <c r="R7" t="s">
        <v>170</v>
      </c>
      <c r="S7" s="3" t="s">
        <v>189</v>
      </c>
      <c r="T7" t="s">
        <v>197</v>
      </c>
      <c r="U7" s="3">
        <v>190</v>
      </c>
      <c r="V7" s="3" t="s">
        <v>198</v>
      </c>
      <c r="W7" s="3" t="s">
        <v>202</v>
      </c>
      <c r="X7" s="7" t="s">
        <v>207</v>
      </c>
      <c r="Y7" s="3" t="s">
        <v>179</v>
      </c>
      <c r="Z7" s="3" t="s">
        <v>211</v>
      </c>
      <c r="AA7" s="3" t="s">
        <v>216</v>
      </c>
      <c r="AB7" s="3" t="s">
        <v>217</v>
      </c>
      <c r="AC7" s="3" t="s">
        <v>170</v>
      </c>
      <c r="AD7" s="50" t="s">
        <v>223</v>
      </c>
      <c r="AE7" s="37" t="s">
        <v>224</v>
      </c>
      <c r="AF7" t="s">
        <v>225</v>
      </c>
      <c r="AG7" t="s">
        <v>224</v>
      </c>
      <c r="AH7" s="3" t="s">
        <v>227</v>
      </c>
      <c r="AI7" s="47" t="s">
        <v>233</v>
      </c>
      <c r="AJ7" t="s">
        <v>237</v>
      </c>
      <c r="AK7">
        <v>406</v>
      </c>
      <c r="AL7" s="3" t="s">
        <v>243</v>
      </c>
      <c r="AM7" t="s">
        <v>244</v>
      </c>
      <c r="AN7" t="s">
        <v>249</v>
      </c>
      <c r="AO7" s="3" t="s">
        <v>252</v>
      </c>
      <c r="AP7" t="s">
        <v>254</v>
      </c>
      <c r="AQ7" t="s">
        <v>255</v>
      </c>
      <c r="AR7" t="s">
        <v>256</v>
      </c>
      <c r="AS7" s="3" t="s">
        <v>260</v>
      </c>
      <c r="AT7" s="47">
        <v>23</v>
      </c>
      <c r="AU7" t="s">
        <v>261</v>
      </c>
      <c r="AV7" t="s">
        <v>182</v>
      </c>
      <c r="AW7" t="s">
        <v>263</v>
      </c>
      <c r="AX7" s="4" t="s">
        <v>264</v>
      </c>
      <c r="AY7" s="3">
        <v>1260</v>
      </c>
      <c r="AZ7" s="3" t="s">
        <v>202</v>
      </c>
      <c r="BA7" s="3" t="s">
        <v>270</v>
      </c>
      <c r="BB7" t="s">
        <v>274</v>
      </c>
      <c r="BC7" t="s">
        <v>170</v>
      </c>
      <c r="BD7" t="s">
        <v>276</v>
      </c>
      <c r="BE7" t="s">
        <v>170</v>
      </c>
      <c r="BF7" t="s">
        <v>286</v>
      </c>
      <c r="BG7" t="s">
        <v>287</v>
      </c>
      <c r="BH7" t="s">
        <v>288</v>
      </c>
      <c r="BI7" t="s">
        <v>289</v>
      </c>
      <c r="BJ7" t="s">
        <v>290</v>
      </c>
      <c r="BK7" t="s">
        <v>290</v>
      </c>
      <c r="BL7" s="55" t="s">
        <v>291</v>
      </c>
      <c r="BM7" t="s">
        <v>290</v>
      </c>
      <c r="BN7" t="s">
        <v>290</v>
      </c>
      <c r="BO7" t="s">
        <v>182</v>
      </c>
      <c r="BP7" t="s">
        <v>316</v>
      </c>
      <c r="BQ7" t="s">
        <v>320</v>
      </c>
    </row>
    <row r="8" spans="1:69" x14ac:dyDescent="0.35">
      <c r="A8" s="4" t="s">
        <v>11</v>
      </c>
      <c r="B8" s="3">
        <v>4.5</v>
      </c>
      <c r="C8">
        <v>2.5</v>
      </c>
      <c r="D8" s="3">
        <v>1.5</v>
      </c>
      <c r="E8" s="3">
        <v>1</v>
      </c>
      <c r="F8" s="3">
        <v>1.5</v>
      </c>
      <c r="G8" s="3">
        <v>3</v>
      </c>
      <c r="H8" s="3">
        <v>0.75</v>
      </c>
      <c r="I8">
        <v>1.5</v>
      </c>
      <c r="J8" s="3">
        <v>2.5</v>
      </c>
      <c r="K8" s="3">
        <v>2</v>
      </c>
      <c r="L8" s="3">
        <v>3.4</v>
      </c>
      <c r="M8" s="3">
        <v>4.2</v>
      </c>
      <c r="N8" s="3">
        <v>2</v>
      </c>
      <c r="O8" s="3">
        <v>3.5</v>
      </c>
      <c r="P8" s="3">
        <v>3.5</v>
      </c>
      <c r="Q8" s="3">
        <v>2</v>
      </c>
      <c r="R8">
        <v>3</v>
      </c>
      <c r="S8" s="3">
        <v>3</v>
      </c>
      <c r="T8">
        <v>2</v>
      </c>
      <c r="U8" s="3">
        <v>3</v>
      </c>
      <c r="V8" s="3">
        <v>1.5</v>
      </c>
      <c r="W8" s="3">
        <v>1.1000000000000001</v>
      </c>
      <c r="X8">
        <v>2</v>
      </c>
      <c r="Y8" s="3">
        <v>3</v>
      </c>
      <c r="Z8" s="3">
        <v>2.4</v>
      </c>
      <c r="AA8" s="3">
        <v>2.5</v>
      </c>
      <c r="AB8" s="3">
        <v>3.3</v>
      </c>
      <c r="AC8" s="3">
        <v>4.5</v>
      </c>
      <c r="AD8">
        <v>1.4</v>
      </c>
      <c r="AE8" s="37">
        <v>1.7</v>
      </c>
      <c r="AF8">
        <v>4.5</v>
      </c>
      <c r="AG8">
        <v>1.7</v>
      </c>
      <c r="AH8" s="3">
        <v>3</v>
      </c>
      <c r="AI8" s="3">
        <v>1.5</v>
      </c>
      <c r="AJ8">
        <v>1.5</v>
      </c>
      <c r="AK8">
        <v>1.5</v>
      </c>
      <c r="AL8" s="3">
        <v>2</v>
      </c>
      <c r="AM8">
        <v>5.6</v>
      </c>
      <c r="AN8">
        <v>0.75</v>
      </c>
      <c r="AO8" s="3">
        <v>1.1000000000000001</v>
      </c>
      <c r="AP8">
        <v>2.65</v>
      </c>
      <c r="AQ8">
        <v>3.4</v>
      </c>
      <c r="AR8">
        <v>1.5</v>
      </c>
      <c r="AS8" s="3">
        <v>1.4</v>
      </c>
      <c r="AT8" s="3">
        <v>1.45</v>
      </c>
      <c r="AU8">
        <v>1.5</v>
      </c>
      <c r="AV8">
        <v>2</v>
      </c>
      <c r="AW8">
        <v>1.1000000000000001</v>
      </c>
      <c r="AX8" s="4">
        <v>1.25</v>
      </c>
      <c r="AY8" s="3">
        <v>3</v>
      </c>
      <c r="AZ8" s="3">
        <v>1.1000000000000001</v>
      </c>
      <c r="BA8" s="3">
        <v>1</v>
      </c>
      <c r="BB8">
        <v>3</v>
      </c>
      <c r="BC8">
        <v>2</v>
      </c>
      <c r="BD8">
        <v>3.5</v>
      </c>
      <c r="BE8">
        <v>7.3</v>
      </c>
      <c r="BF8">
        <v>3</v>
      </c>
      <c r="BG8">
        <v>14.1</v>
      </c>
      <c r="BH8">
        <v>4.5</v>
      </c>
      <c r="BI8">
        <v>2.5</v>
      </c>
      <c r="BJ8">
        <v>13.7</v>
      </c>
      <c r="BK8">
        <v>13.6</v>
      </c>
      <c r="BL8">
        <v>12</v>
      </c>
      <c r="BM8">
        <v>16.3</v>
      </c>
      <c r="BN8">
        <v>11.3</v>
      </c>
      <c r="BO8">
        <v>2</v>
      </c>
      <c r="BP8">
        <v>1.5</v>
      </c>
      <c r="BQ8">
        <v>2.65</v>
      </c>
    </row>
    <row r="9" spans="1:69" x14ac:dyDescent="0.35">
      <c r="A9" s="4" t="s">
        <v>12</v>
      </c>
      <c r="B9" s="3" t="s">
        <v>13</v>
      </c>
      <c r="C9" t="s">
        <v>13</v>
      </c>
      <c r="D9" s="3" t="s">
        <v>141</v>
      </c>
      <c r="E9" s="3" t="s">
        <v>13</v>
      </c>
      <c r="F9" s="3" t="s">
        <v>13</v>
      </c>
      <c r="G9" s="3" t="s">
        <v>141</v>
      </c>
      <c r="H9" s="3" t="s">
        <v>141</v>
      </c>
      <c r="I9" t="s">
        <v>141</v>
      </c>
      <c r="J9" s="3" t="s">
        <v>13</v>
      </c>
      <c r="K9" s="3" t="s">
        <v>13</v>
      </c>
      <c r="L9" s="3" t="s">
        <v>13</v>
      </c>
      <c r="M9" s="3" t="s">
        <v>13</v>
      </c>
      <c r="N9" s="3" t="s">
        <v>13</v>
      </c>
      <c r="O9" s="3" t="s">
        <v>13</v>
      </c>
      <c r="P9" s="3" t="s">
        <v>13</v>
      </c>
      <c r="Q9" s="3" t="s">
        <v>13</v>
      </c>
      <c r="R9" t="s">
        <v>13</v>
      </c>
      <c r="S9" s="3" t="s">
        <v>13</v>
      </c>
      <c r="T9" t="s">
        <v>13</v>
      </c>
      <c r="U9" s="3" t="s">
        <v>13</v>
      </c>
      <c r="V9" s="3" t="s">
        <v>13</v>
      </c>
      <c r="W9" s="3" t="s">
        <v>13</v>
      </c>
      <c r="X9" t="s">
        <v>13</v>
      </c>
      <c r="Y9" s="3" t="s">
        <v>13</v>
      </c>
      <c r="Z9" s="3" t="s">
        <v>13</v>
      </c>
      <c r="AA9" s="3" t="s">
        <v>13</v>
      </c>
      <c r="AB9" s="3" t="s">
        <v>13</v>
      </c>
      <c r="AC9" s="3" t="s">
        <v>13</v>
      </c>
      <c r="AD9" t="s">
        <v>13</v>
      </c>
      <c r="AE9" s="37" t="s">
        <v>13</v>
      </c>
      <c r="AF9" t="s">
        <v>13</v>
      </c>
      <c r="AG9" t="s">
        <v>13</v>
      </c>
      <c r="AH9" s="3" t="s">
        <v>141</v>
      </c>
      <c r="AI9" s="3" t="s">
        <v>141</v>
      </c>
      <c r="AJ9" t="s">
        <v>141</v>
      </c>
      <c r="AK9" t="s">
        <v>141</v>
      </c>
      <c r="AL9" s="3" t="s">
        <v>141</v>
      </c>
      <c r="AM9" s="7" t="s">
        <v>141</v>
      </c>
      <c r="AN9" s="7" t="s">
        <v>141</v>
      </c>
      <c r="AO9" s="7" t="s">
        <v>141</v>
      </c>
      <c r="AP9" t="s">
        <v>141</v>
      </c>
      <c r="AQ9" t="s">
        <v>141</v>
      </c>
      <c r="AR9" t="s">
        <v>141</v>
      </c>
      <c r="AS9" s="3" t="s">
        <v>13</v>
      </c>
      <c r="AT9" s="3" t="s">
        <v>13</v>
      </c>
      <c r="AU9" t="s">
        <v>13</v>
      </c>
      <c r="AV9" t="s">
        <v>13</v>
      </c>
      <c r="AW9" t="s">
        <v>141</v>
      </c>
      <c r="AX9" s="4" t="s">
        <v>141</v>
      </c>
      <c r="AY9" s="3" t="s">
        <v>13</v>
      </c>
      <c r="AZ9" s="3" t="s">
        <v>13</v>
      </c>
      <c r="BA9" s="3" t="s">
        <v>13</v>
      </c>
      <c r="BB9" t="s">
        <v>13</v>
      </c>
      <c r="BC9" s="3" t="s">
        <v>141</v>
      </c>
      <c r="BD9" t="s">
        <v>13</v>
      </c>
      <c r="BE9" t="s">
        <v>13</v>
      </c>
      <c r="BF9" t="s">
        <v>13</v>
      </c>
      <c r="BG9" t="s">
        <v>13</v>
      </c>
      <c r="BH9" t="s">
        <v>13</v>
      </c>
      <c r="BI9" t="s">
        <v>13</v>
      </c>
      <c r="BJ9" t="s">
        <v>13</v>
      </c>
      <c r="BK9" t="s">
        <v>13</v>
      </c>
      <c r="BL9" t="s">
        <v>13</v>
      </c>
      <c r="BM9" t="s">
        <v>13</v>
      </c>
      <c r="BN9" t="s">
        <v>13</v>
      </c>
      <c r="BO9" t="s">
        <v>13</v>
      </c>
      <c r="BP9" t="s">
        <v>141</v>
      </c>
      <c r="BQ9" t="s">
        <v>141</v>
      </c>
    </row>
    <row r="10" spans="1:69" ht="15" thickBot="1" x14ac:dyDescent="0.4">
      <c r="A10" s="8" t="s">
        <v>14</v>
      </c>
      <c r="B10" s="9" t="s">
        <v>15</v>
      </c>
      <c r="C10" s="9" t="s">
        <v>15</v>
      </c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  <c r="J10" s="9" t="s">
        <v>15</v>
      </c>
      <c r="K10" s="9" t="s">
        <v>15</v>
      </c>
      <c r="L10" s="9" t="s">
        <v>15</v>
      </c>
      <c r="M10" s="9" t="s">
        <v>15</v>
      </c>
      <c r="N10" s="9" t="s">
        <v>15</v>
      </c>
      <c r="O10" s="13" t="s">
        <v>15</v>
      </c>
      <c r="P10" s="9" t="s">
        <v>15</v>
      </c>
      <c r="Q10" s="9" t="s">
        <v>15</v>
      </c>
      <c r="R10" s="9" t="s">
        <v>15</v>
      </c>
      <c r="S10" s="9" t="s">
        <v>15</v>
      </c>
      <c r="T10" s="9" t="s">
        <v>15</v>
      </c>
      <c r="U10" s="9" t="s">
        <v>15</v>
      </c>
      <c r="V10" s="9" t="s">
        <v>15</v>
      </c>
      <c r="W10" s="9" t="s">
        <v>15</v>
      </c>
      <c r="X10" s="9" t="s">
        <v>15</v>
      </c>
      <c r="Y10" s="9" t="s">
        <v>15</v>
      </c>
      <c r="Z10" s="9" t="s">
        <v>15</v>
      </c>
      <c r="AA10" s="9" t="s">
        <v>15</v>
      </c>
      <c r="AB10" s="9" t="s">
        <v>15</v>
      </c>
      <c r="AC10" s="9" t="s">
        <v>15</v>
      </c>
      <c r="AD10" s="9" t="s">
        <v>15</v>
      </c>
      <c r="AE10" s="51" t="s">
        <v>15</v>
      </c>
      <c r="AF10" s="51" t="s">
        <v>15</v>
      </c>
      <c r="AG10" s="51" t="s">
        <v>15</v>
      </c>
      <c r="AH10" s="9" t="s">
        <v>15</v>
      </c>
      <c r="AI10" s="9" t="s">
        <v>15</v>
      </c>
      <c r="AJ10" s="9" t="s">
        <v>15</v>
      </c>
      <c r="AK10" s="9" t="s">
        <v>15</v>
      </c>
      <c r="AL10" s="9" t="s">
        <v>15</v>
      </c>
      <c r="AM10" s="9" t="s">
        <v>15</v>
      </c>
      <c r="AN10" s="9" t="s">
        <v>15</v>
      </c>
      <c r="AO10" s="9" t="s">
        <v>15</v>
      </c>
      <c r="AP10" s="9" t="s">
        <v>15</v>
      </c>
      <c r="AQ10" s="9" t="s">
        <v>15</v>
      </c>
      <c r="AR10" s="9" t="s">
        <v>15</v>
      </c>
      <c r="AS10" s="9" t="s">
        <v>15</v>
      </c>
      <c r="AT10" s="9" t="s">
        <v>15</v>
      </c>
      <c r="AU10" s="9" t="s">
        <v>15</v>
      </c>
      <c r="AV10" s="9" t="s">
        <v>15</v>
      </c>
      <c r="AW10" s="9" t="s">
        <v>15</v>
      </c>
      <c r="AX10" s="8" t="s">
        <v>15</v>
      </c>
      <c r="AY10" s="9" t="s">
        <v>15</v>
      </c>
      <c r="AZ10" s="9" t="s">
        <v>15</v>
      </c>
      <c r="BA10" s="9" t="s">
        <v>15</v>
      </c>
      <c r="BB10" s="9" t="s">
        <v>15</v>
      </c>
      <c r="BC10" s="9" t="s">
        <v>15</v>
      </c>
      <c r="BD10" s="9" t="s">
        <v>15</v>
      </c>
      <c r="BE10" s="9" t="s">
        <v>15</v>
      </c>
      <c r="BF10" s="9" t="s">
        <v>15</v>
      </c>
      <c r="BG10" s="9" t="s">
        <v>15</v>
      </c>
      <c r="BH10" s="9" t="s">
        <v>15</v>
      </c>
      <c r="BI10" s="9" t="s">
        <v>15</v>
      </c>
      <c r="BJ10" s="9" t="s">
        <v>15</v>
      </c>
      <c r="BK10" s="9" t="s">
        <v>15</v>
      </c>
      <c r="BL10" s="9" t="s">
        <v>15</v>
      </c>
      <c r="BM10" s="9" t="s">
        <v>15</v>
      </c>
      <c r="BN10" s="9" t="s">
        <v>15</v>
      </c>
      <c r="BO10" s="9" t="s">
        <v>15</v>
      </c>
      <c r="BP10" s="13" t="s">
        <v>15</v>
      </c>
      <c r="BQ10" s="13" t="s">
        <v>15</v>
      </c>
    </row>
    <row r="11" spans="1:69" x14ac:dyDescent="0.35">
      <c r="A11" s="2" t="s">
        <v>16</v>
      </c>
      <c r="B11" s="3"/>
      <c r="D11" s="3"/>
      <c r="E11" s="3"/>
      <c r="F11" s="3"/>
      <c r="G11" s="3"/>
      <c r="H11" s="3"/>
      <c r="J11" s="3"/>
      <c r="K11" s="3"/>
      <c r="L11" s="3"/>
      <c r="M11" s="3"/>
      <c r="N11" s="3"/>
      <c r="O11" s="3"/>
      <c r="P11" s="3"/>
      <c r="Q11" s="3"/>
      <c r="S11" s="3"/>
      <c r="U11" s="3"/>
      <c r="V11" s="3"/>
      <c r="W11" s="3"/>
      <c r="Y11" s="3"/>
      <c r="Z11" s="3"/>
      <c r="AA11" s="3"/>
      <c r="AB11" s="3"/>
      <c r="AC11" s="3"/>
      <c r="AE11" s="37"/>
      <c r="AH11" s="3"/>
      <c r="AI11" s="3"/>
      <c r="AL11" s="3"/>
      <c r="AO11" s="3"/>
      <c r="AS11" s="3"/>
      <c r="AT11" s="3"/>
      <c r="AX11" s="4"/>
      <c r="AY11" s="3"/>
      <c r="AZ11" s="3"/>
      <c r="BA11" s="3"/>
    </row>
    <row r="12" spans="1:69" x14ac:dyDescent="0.35">
      <c r="A12" s="4" t="s">
        <v>17</v>
      </c>
      <c r="B12" s="3" t="s">
        <v>18</v>
      </c>
      <c r="C12" t="s">
        <v>18</v>
      </c>
      <c r="D12" s="3" t="s">
        <v>142</v>
      </c>
      <c r="E12" s="3" t="s">
        <v>18</v>
      </c>
      <c r="F12" s="3" t="s">
        <v>152</v>
      </c>
      <c r="G12" s="3" t="s">
        <v>158</v>
      </c>
      <c r="H12" s="3" t="s">
        <v>18</v>
      </c>
      <c r="I12" t="s">
        <v>164</v>
      </c>
      <c r="J12" s="3" t="s">
        <v>18</v>
      </c>
      <c r="K12" s="3" t="s">
        <v>18</v>
      </c>
      <c r="L12" s="3" t="s">
        <v>176</v>
      </c>
      <c r="M12" s="3" t="s">
        <v>152</v>
      </c>
      <c r="N12" s="3" t="s">
        <v>176</v>
      </c>
      <c r="O12" s="3" t="s">
        <v>186</v>
      </c>
      <c r="P12" s="3" t="s">
        <v>186</v>
      </c>
      <c r="Q12" s="3" t="s">
        <v>164</v>
      </c>
      <c r="R12" t="s">
        <v>190</v>
      </c>
      <c r="S12" s="3" t="s">
        <v>190</v>
      </c>
      <c r="T12" t="s">
        <v>199</v>
      </c>
      <c r="U12" s="3" t="s">
        <v>190</v>
      </c>
      <c r="V12" s="3" t="s">
        <v>18</v>
      </c>
      <c r="W12" s="3" t="s">
        <v>18</v>
      </c>
      <c r="X12" t="s">
        <v>164</v>
      </c>
      <c r="Y12" s="3" t="s">
        <v>18</v>
      </c>
      <c r="Z12" s="3" t="s">
        <v>164</v>
      </c>
      <c r="AA12" s="3" t="s">
        <v>18</v>
      </c>
      <c r="AB12" s="3" t="s">
        <v>18</v>
      </c>
      <c r="AC12" s="3" t="s">
        <v>18</v>
      </c>
      <c r="AD12" t="s">
        <v>18</v>
      </c>
      <c r="AE12" s="37" t="s">
        <v>18</v>
      </c>
      <c r="AF12" t="s">
        <v>164</v>
      </c>
      <c r="AG12" t="s">
        <v>18</v>
      </c>
      <c r="AH12" s="3" t="s">
        <v>190</v>
      </c>
      <c r="AI12" s="3" t="s">
        <v>158</v>
      </c>
      <c r="AJ12" t="s">
        <v>190</v>
      </c>
      <c r="AK12" t="s">
        <v>238</v>
      </c>
      <c r="AL12" s="3" t="s">
        <v>18</v>
      </c>
      <c r="AM12" t="s">
        <v>190</v>
      </c>
      <c r="AN12" t="s">
        <v>18</v>
      </c>
      <c r="AO12" s="3" t="s">
        <v>164</v>
      </c>
      <c r="AP12" t="s">
        <v>152</v>
      </c>
      <c r="AQ12" t="s">
        <v>257</v>
      </c>
      <c r="AR12" t="s">
        <v>199</v>
      </c>
      <c r="AS12" s="3" t="s">
        <v>18</v>
      </c>
      <c r="AT12" s="3" t="s">
        <v>18</v>
      </c>
      <c r="AU12" t="s">
        <v>18</v>
      </c>
      <c r="AV12" t="s">
        <v>176</v>
      </c>
      <c r="AW12" t="s">
        <v>164</v>
      </c>
      <c r="AX12" s="4" t="s">
        <v>18</v>
      </c>
      <c r="AY12" s="3" t="s">
        <v>190</v>
      </c>
      <c r="AZ12" s="3" t="s">
        <v>18</v>
      </c>
      <c r="BA12" s="3" t="s">
        <v>18</v>
      </c>
      <c r="BB12" t="s">
        <v>152</v>
      </c>
      <c r="BC12" t="s">
        <v>164</v>
      </c>
      <c r="BD12" t="s">
        <v>277</v>
      </c>
      <c r="BE12" t="s">
        <v>164</v>
      </c>
      <c r="BF12" t="s">
        <v>292</v>
      </c>
      <c r="BG12" t="s">
        <v>18</v>
      </c>
      <c r="BH12" t="s">
        <v>18</v>
      </c>
      <c r="BI12" t="s">
        <v>18</v>
      </c>
      <c r="BJ12" t="s">
        <v>18</v>
      </c>
      <c r="BK12" t="s">
        <v>18</v>
      </c>
      <c r="BL12" t="s">
        <v>18</v>
      </c>
      <c r="BM12" t="s">
        <v>18</v>
      </c>
      <c r="BN12" t="s">
        <v>18</v>
      </c>
      <c r="BO12" t="s">
        <v>18</v>
      </c>
      <c r="BP12" t="s">
        <v>317</v>
      </c>
      <c r="BQ12" t="s">
        <v>152</v>
      </c>
    </row>
    <row r="13" spans="1:69" x14ac:dyDescent="0.35">
      <c r="A13" s="4" t="s">
        <v>19</v>
      </c>
      <c r="B13" s="3">
        <v>4</v>
      </c>
      <c r="C13">
        <v>4</v>
      </c>
      <c r="D13" s="3">
        <v>16</v>
      </c>
      <c r="E13" s="3">
        <v>4</v>
      </c>
      <c r="F13" s="3">
        <v>8</v>
      </c>
      <c r="G13" s="3">
        <v>8</v>
      </c>
      <c r="H13" s="3">
        <v>4</v>
      </c>
      <c r="I13">
        <v>6</v>
      </c>
      <c r="J13" s="3">
        <v>4</v>
      </c>
      <c r="K13" s="3">
        <v>4</v>
      </c>
      <c r="L13" s="3">
        <v>6</v>
      </c>
      <c r="M13" s="3">
        <v>8</v>
      </c>
      <c r="N13" s="3">
        <v>6</v>
      </c>
      <c r="O13" s="3">
        <v>10</v>
      </c>
      <c r="P13" s="3">
        <v>10</v>
      </c>
      <c r="Q13" s="3">
        <v>6</v>
      </c>
      <c r="R13">
        <v>12</v>
      </c>
      <c r="S13" s="3">
        <v>12</v>
      </c>
      <c r="T13">
        <v>6</v>
      </c>
      <c r="U13" s="3">
        <v>12</v>
      </c>
      <c r="V13" s="3">
        <v>4</v>
      </c>
      <c r="W13" s="3">
        <v>4</v>
      </c>
      <c r="X13">
        <v>6</v>
      </c>
      <c r="Y13" s="3">
        <v>4</v>
      </c>
      <c r="Z13" s="3">
        <v>6</v>
      </c>
      <c r="AA13" s="3">
        <v>4</v>
      </c>
      <c r="AB13" s="3">
        <v>4</v>
      </c>
      <c r="AC13" s="3">
        <v>4</v>
      </c>
      <c r="AD13">
        <v>4</v>
      </c>
      <c r="AE13" s="37">
        <v>4</v>
      </c>
      <c r="AF13">
        <v>6</v>
      </c>
      <c r="AG13">
        <v>4</v>
      </c>
      <c r="AH13" s="3">
        <v>12</v>
      </c>
      <c r="AI13" s="3">
        <v>8</v>
      </c>
      <c r="AJ13">
        <v>12</v>
      </c>
      <c r="AK13">
        <v>12</v>
      </c>
      <c r="AL13" s="3">
        <v>4</v>
      </c>
      <c r="AM13">
        <v>12</v>
      </c>
      <c r="AN13">
        <v>4</v>
      </c>
      <c r="AO13" s="3">
        <v>6</v>
      </c>
      <c r="AP13">
        <v>8</v>
      </c>
      <c r="AQ13">
        <v>8</v>
      </c>
      <c r="AR13">
        <v>6</v>
      </c>
      <c r="AS13" s="3">
        <v>4</v>
      </c>
      <c r="AT13" s="3">
        <v>4</v>
      </c>
      <c r="AU13">
        <v>4</v>
      </c>
      <c r="AV13">
        <v>6</v>
      </c>
      <c r="AW13">
        <v>6</v>
      </c>
      <c r="AX13" s="4">
        <v>4</v>
      </c>
      <c r="AY13" s="3">
        <v>12</v>
      </c>
      <c r="AZ13" s="3">
        <v>4</v>
      </c>
      <c r="BA13" s="3">
        <v>4</v>
      </c>
      <c r="BB13">
        <v>8</v>
      </c>
      <c r="BC13">
        <v>6</v>
      </c>
      <c r="BD13">
        <v>10</v>
      </c>
      <c r="BE13">
        <v>6</v>
      </c>
      <c r="BF13">
        <v>8</v>
      </c>
      <c r="BG13">
        <v>4</v>
      </c>
      <c r="BH13">
        <v>4</v>
      </c>
      <c r="BI13">
        <v>4</v>
      </c>
      <c r="BJ13">
        <v>4</v>
      </c>
      <c r="BK13">
        <v>4</v>
      </c>
      <c r="BL13">
        <v>4</v>
      </c>
      <c r="BM13">
        <v>4</v>
      </c>
      <c r="BN13">
        <v>4</v>
      </c>
      <c r="BO13">
        <v>4</v>
      </c>
      <c r="BP13">
        <v>6</v>
      </c>
      <c r="BQ13">
        <v>8</v>
      </c>
    </row>
    <row r="14" spans="1:69" x14ac:dyDescent="0.35">
      <c r="A14" s="4" t="s">
        <v>20</v>
      </c>
      <c r="B14" s="3">
        <v>4</v>
      </c>
      <c r="C14">
        <v>1</v>
      </c>
      <c r="D14" s="3">
        <v>16</v>
      </c>
      <c r="E14" s="3">
        <v>1</v>
      </c>
      <c r="F14" s="3">
        <v>1</v>
      </c>
      <c r="G14" s="3">
        <v>8</v>
      </c>
      <c r="H14" s="3">
        <v>4</v>
      </c>
      <c r="I14">
        <v>6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>
        <v>1</v>
      </c>
      <c r="S14" s="3">
        <v>1</v>
      </c>
      <c r="T14">
        <v>1</v>
      </c>
      <c r="U14" s="3">
        <v>1</v>
      </c>
      <c r="V14" s="3">
        <v>4</v>
      </c>
      <c r="W14" s="3">
        <v>2</v>
      </c>
      <c r="X14">
        <v>2</v>
      </c>
      <c r="Y14" s="3">
        <v>4</v>
      </c>
      <c r="Z14" s="3">
        <v>3</v>
      </c>
      <c r="AA14" s="3">
        <v>4</v>
      </c>
      <c r="AB14" s="3">
        <v>4</v>
      </c>
      <c r="AC14" s="3">
        <v>4</v>
      </c>
      <c r="AD14">
        <v>2</v>
      </c>
      <c r="AE14" s="37">
        <v>2</v>
      </c>
      <c r="AF14">
        <v>2</v>
      </c>
      <c r="AG14">
        <v>2</v>
      </c>
      <c r="AH14" s="3">
        <v>12</v>
      </c>
      <c r="AI14" s="3">
        <v>8</v>
      </c>
      <c r="AJ14" t="s">
        <v>239</v>
      </c>
      <c r="AK14">
        <v>12</v>
      </c>
      <c r="AL14" s="3">
        <v>4</v>
      </c>
      <c r="AM14">
        <v>6</v>
      </c>
      <c r="AN14">
        <v>4</v>
      </c>
      <c r="AO14" s="3">
        <v>6</v>
      </c>
      <c r="AP14">
        <v>1</v>
      </c>
      <c r="AQ14">
        <v>8</v>
      </c>
      <c r="AR14">
        <v>1</v>
      </c>
      <c r="AS14" s="3">
        <v>4</v>
      </c>
      <c r="AT14" s="3">
        <v>4</v>
      </c>
      <c r="AU14">
        <v>4</v>
      </c>
      <c r="AV14">
        <v>1</v>
      </c>
      <c r="AW14">
        <v>6</v>
      </c>
      <c r="AX14" s="4">
        <v>4</v>
      </c>
      <c r="AY14" s="3">
        <v>1</v>
      </c>
      <c r="AZ14" s="3">
        <v>1</v>
      </c>
      <c r="BA14" s="3">
        <v>1</v>
      </c>
      <c r="BB14">
        <v>1</v>
      </c>
      <c r="BC14">
        <v>6</v>
      </c>
      <c r="BD14">
        <v>1</v>
      </c>
      <c r="BE14">
        <v>6</v>
      </c>
      <c r="BF14">
        <v>1</v>
      </c>
      <c r="BG14">
        <v>4</v>
      </c>
      <c r="BH14">
        <v>4</v>
      </c>
      <c r="BI14">
        <v>4</v>
      </c>
      <c r="BJ14">
        <v>4</v>
      </c>
      <c r="BK14">
        <v>4</v>
      </c>
      <c r="BL14">
        <v>4</v>
      </c>
      <c r="BM14">
        <v>4</v>
      </c>
      <c r="BN14">
        <v>4</v>
      </c>
      <c r="BO14">
        <v>1</v>
      </c>
      <c r="BP14">
        <v>1</v>
      </c>
      <c r="BQ14">
        <v>1</v>
      </c>
    </row>
    <row r="15" spans="1:69" x14ac:dyDescent="0.35">
      <c r="A15" s="4" t="s">
        <v>21</v>
      </c>
      <c r="B15" s="3" t="s">
        <v>22</v>
      </c>
      <c r="C15" t="s">
        <v>23</v>
      </c>
      <c r="D15" s="3" t="s">
        <v>143</v>
      </c>
      <c r="E15" s="3" t="s">
        <v>23</v>
      </c>
      <c r="F15" s="3" t="s">
        <v>153</v>
      </c>
      <c r="G15" s="3" t="s">
        <v>159</v>
      </c>
      <c r="H15" s="3" t="s">
        <v>159</v>
      </c>
      <c r="I15" t="s">
        <v>165</v>
      </c>
      <c r="J15" s="3" t="s">
        <v>22</v>
      </c>
      <c r="K15" s="3" t="s">
        <v>23</v>
      </c>
      <c r="L15" s="3" t="s">
        <v>23</v>
      </c>
      <c r="M15" s="3" t="s">
        <v>22</v>
      </c>
      <c r="N15" s="3" t="s">
        <v>23</v>
      </c>
      <c r="O15" s="3" t="s">
        <v>23</v>
      </c>
      <c r="P15" s="3" t="s">
        <v>23</v>
      </c>
      <c r="Q15" s="3" t="s">
        <v>22</v>
      </c>
      <c r="R15" t="s">
        <v>191</v>
      </c>
      <c r="S15" s="3" t="s">
        <v>23</v>
      </c>
      <c r="T15" t="s">
        <v>23</v>
      </c>
      <c r="U15" s="3" t="s">
        <v>23</v>
      </c>
      <c r="V15" s="3" t="s">
        <v>22</v>
      </c>
      <c r="W15" s="3" t="s">
        <v>203</v>
      </c>
      <c r="X15" t="s">
        <v>208</v>
      </c>
      <c r="Y15" s="3" t="s">
        <v>22</v>
      </c>
      <c r="Z15" s="3" t="s">
        <v>22</v>
      </c>
      <c r="AA15" s="3" t="s">
        <v>22</v>
      </c>
      <c r="AB15" s="3" t="s">
        <v>22</v>
      </c>
      <c r="AC15" s="3" t="s">
        <v>22</v>
      </c>
      <c r="AD15" t="s">
        <v>22</v>
      </c>
      <c r="AE15" s="37" t="s">
        <v>22</v>
      </c>
      <c r="AF15" t="s">
        <v>22</v>
      </c>
      <c r="AG15" t="s">
        <v>22</v>
      </c>
      <c r="AH15" s="3" t="s">
        <v>228</v>
      </c>
      <c r="AI15" s="3" t="s">
        <v>159</v>
      </c>
      <c r="AJ15" t="s">
        <v>22</v>
      </c>
      <c r="AK15" t="s">
        <v>159</v>
      </c>
      <c r="AL15" s="3" t="s">
        <v>159</v>
      </c>
      <c r="AM15" t="s">
        <v>159</v>
      </c>
      <c r="AN15" t="s">
        <v>165</v>
      </c>
      <c r="AO15" s="3" t="s">
        <v>165</v>
      </c>
      <c r="AP15" t="s">
        <v>258</v>
      </c>
      <c r="AQ15" t="s">
        <v>23</v>
      </c>
      <c r="AR15" t="s">
        <v>258</v>
      </c>
      <c r="AS15" s="3" t="s">
        <v>22</v>
      </c>
      <c r="AT15" s="3" t="s">
        <v>22</v>
      </c>
      <c r="AU15" t="s">
        <v>22</v>
      </c>
      <c r="AV15" t="s">
        <v>23</v>
      </c>
      <c r="AW15" t="s">
        <v>165</v>
      </c>
      <c r="AX15" s="4" t="s">
        <v>265</v>
      </c>
      <c r="AY15" s="3" t="s">
        <v>23</v>
      </c>
      <c r="AZ15" s="3" t="s">
        <v>203</v>
      </c>
      <c r="BA15" s="3" t="s">
        <v>271</v>
      </c>
      <c r="BB15" t="s">
        <v>23</v>
      </c>
      <c r="BC15" t="s">
        <v>159</v>
      </c>
      <c r="BD15" t="s">
        <v>23</v>
      </c>
      <c r="BE15" t="s">
        <v>22</v>
      </c>
      <c r="BF15" t="s">
        <v>23</v>
      </c>
      <c r="BG15" t="s">
        <v>22</v>
      </c>
      <c r="BH15" t="s">
        <v>22</v>
      </c>
      <c r="BI15" t="s">
        <v>22</v>
      </c>
      <c r="BJ15" t="s">
        <v>293</v>
      </c>
      <c r="BK15" t="s">
        <v>293</v>
      </c>
      <c r="BL15" t="s">
        <v>22</v>
      </c>
      <c r="BM15" t="s">
        <v>293</v>
      </c>
      <c r="BN15" t="s">
        <v>293</v>
      </c>
      <c r="BO15" t="s">
        <v>23</v>
      </c>
      <c r="BP15" t="s">
        <v>258</v>
      </c>
      <c r="BQ15" t="s">
        <v>258</v>
      </c>
    </row>
    <row r="16" spans="1:69" x14ac:dyDescent="0.35">
      <c r="A16" s="4" t="s">
        <v>24</v>
      </c>
      <c r="B16" s="3" t="s">
        <v>25</v>
      </c>
      <c r="C16" t="s">
        <v>26</v>
      </c>
      <c r="D16" s="3" t="s">
        <v>144</v>
      </c>
      <c r="E16" s="3" t="s">
        <v>26</v>
      </c>
      <c r="F16" s="3" t="s">
        <v>154</v>
      </c>
      <c r="G16" s="3" t="s">
        <v>144</v>
      </c>
      <c r="H16" s="3" t="s">
        <v>144</v>
      </c>
      <c r="I16" t="s">
        <v>166</v>
      </c>
      <c r="J16" s="3" t="s">
        <v>171</v>
      </c>
      <c r="K16" s="3" t="s">
        <v>177</v>
      </c>
      <c r="L16" s="3" t="s">
        <v>177</v>
      </c>
      <c r="M16" s="3" t="s">
        <v>180</v>
      </c>
      <c r="N16" s="3" t="s">
        <v>177</v>
      </c>
      <c r="O16" s="3" t="s">
        <v>177</v>
      </c>
      <c r="P16" s="3" t="s">
        <v>177</v>
      </c>
      <c r="Q16" s="3" t="s">
        <v>154</v>
      </c>
      <c r="R16" t="s">
        <v>26</v>
      </c>
      <c r="S16" s="3" t="s">
        <v>177</v>
      </c>
      <c r="T16" t="s">
        <v>177</v>
      </c>
      <c r="U16" s="3" t="s">
        <v>177</v>
      </c>
      <c r="V16" s="3" t="s">
        <v>200</v>
      </c>
      <c r="W16" s="3" t="s">
        <v>204</v>
      </c>
      <c r="X16" t="s">
        <v>171</v>
      </c>
      <c r="Y16" s="3" t="s">
        <v>25</v>
      </c>
      <c r="Z16" s="3" t="s">
        <v>212</v>
      </c>
      <c r="AA16" s="3" t="s">
        <v>25</v>
      </c>
      <c r="AB16" s="3" t="s">
        <v>25</v>
      </c>
      <c r="AC16" s="3" t="s">
        <v>25</v>
      </c>
      <c r="AD16" t="s">
        <v>26</v>
      </c>
      <c r="AE16" s="37" t="s">
        <v>171</v>
      </c>
      <c r="AF16" t="s">
        <v>166</v>
      </c>
      <c r="AG16" t="s">
        <v>144</v>
      </c>
      <c r="AH16" s="3" t="s">
        <v>229</v>
      </c>
      <c r="AI16" s="3" t="s">
        <v>166</v>
      </c>
      <c r="AJ16" t="s">
        <v>166</v>
      </c>
      <c r="AK16" t="s">
        <v>240</v>
      </c>
      <c r="AL16" s="3" t="s">
        <v>245</v>
      </c>
      <c r="AM16" t="s">
        <v>246</v>
      </c>
      <c r="AN16" t="s">
        <v>250</v>
      </c>
      <c r="AO16" s="3" t="s">
        <v>250</v>
      </c>
      <c r="AP16" t="s">
        <v>177</v>
      </c>
      <c r="AQ16" t="s">
        <v>177</v>
      </c>
      <c r="AR16" t="s">
        <v>177</v>
      </c>
      <c r="AS16" s="3" t="s">
        <v>262</v>
      </c>
      <c r="AT16" s="3" t="s">
        <v>262</v>
      </c>
      <c r="AU16" t="s">
        <v>262</v>
      </c>
      <c r="AV16" t="s">
        <v>177</v>
      </c>
      <c r="AW16" t="s">
        <v>250</v>
      </c>
      <c r="AX16" s="4" t="s">
        <v>266</v>
      </c>
      <c r="AY16" s="3" t="s">
        <v>177</v>
      </c>
      <c r="AZ16" s="3" t="s">
        <v>266</v>
      </c>
      <c r="BA16" s="3" t="s">
        <v>272</v>
      </c>
      <c r="BB16" t="s">
        <v>177</v>
      </c>
      <c r="BC16" t="s">
        <v>166</v>
      </c>
      <c r="BD16" s="52" t="s">
        <v>278</v>
      </c>
      <c r="BE16" t="s">
        <v>262</v>
      </c>
      <c r="BF16" t="s">
        <v>177</v>
      </c>
      <c r="BG16" t="s">
        <v>262</v>
      </c>
      <c r="BH16" t="s">
        <v>25</v>
      </c>
      <c r="BI16" t="s">
        <v>25</v>
      </c>
      <c r="BJ16" t="s">
        <v>294</v>
      </c>
      <c r="BK16" t="s">
        <v>294</v>
      </c>
      <c r="BL16" t="s">
        <v>295</v>
      </c>
      <c r="BM16" t="s">
        <v>294</v>
      </c>
      <c r="BN16" t="s">
        <v>294</v>
      </c>
      <c r="BO16" t="s">
        <v>177</v>
      </c>
      <c r="BP16" t="s">
        <v>177</v>
      </c>
      <c r="BQ16" t="s">
        <v>177</v>
      </c>
    </row>
    <row r="17" spans="1:69" x14ac:dyDescent="0.35">
      <c r="A17" s="4" t="s">
        <v>27</v>
      </c>
      <c r="B17" s="7">
        <v>4.8899999999999997</v>
      </c>
      <c r="C17">
        <v>10.4</v>
      </c>
      <c r="D17" s="3">
        <v>7.5</v>
      </c>
      <c r="E17" s="3">
        <v>12.5</v>
      </c>
      <c r="F17" s="12">
        <v>12</v>
      </c>
      <c r="G17" s="3">
        <v>6.5</v>
      </c>
      <c r="H17" s="3">
        <v>7</v>
      </c>
      <c r="I17">
        <v>7.5</v>
      </c>
      <c r="J17" s="3">
        <v>12.5</v>
      </c>
      <c r="K17" s="3">
        <v>12</v>
      </c>
      <c r="L17" s="3">
        <v>12</v>
      </c>
      <c r="M17" s="3">
        <v>12.5</v>
      </c>
      <c r="N17" s="3">
        <v>11.5</v>
      </c>
      <c r="O17" s="12">
        <v>12</v>
      </c>
      <c r="P17" s="12">
        <v>12</v>
      </c>
      <c r="Q17" s="3">
        <v>12</v>
      </c>
      <c r="R17" s="11">
        <v>11</v>
      </c>
      <c r="S17" s="3">
        <v>11.5</v>
      </c>
      <c r="T17">
        <v>11</v>
      </c>
      <c r="U17" s="3">
        <v>11.5</v>
      </c>
      <c r="V17" s="3">
        <v>6.2</v>
      </c>
      <c r="W17" s="3">
        <v>12</v>
      </c>
      <c r="X17">
        <v>11</v>
      </c>
      <c r="Y17" s="3">
        <v>6</v>
      </c>
      <c r="Z17" s="3">
        <v>10</v>
      </c>
      <c r="AA17" s="3">
        <v>5.0599999999999996</v>
      </c>
      <c r="AB17" s="3">
        <v>5.4</v>
      </c>
      <c r="AC17" s="3">
        <v>5.27</v>
      </c>
      <c r="AD17">
        <v>11.5</v>
      </c>
      <c r="AE17" s="37">
        <v>14</v>
      </c>
      <c r="AF17" s="52">
        <v>8</v>
      </c>
      <c r="AG17" s="11">
        <v>10</v>
      </c>
      <c r="AH17" s="3">
        <v>10</v>
      </c>
      <c r="AI17" s="3">
        <v>7.5</v>
      </c>
      <c r="AJ17">
        <v>7</v>
      </c>
      <c r="AK17">
        <v>7</v>
      </c>
      <c r="AL17" s="3">
        <v>4.5</v>
      </c>
      <c r="AM17">
        <v>9.17</v>
      </c>
      <c r="AN17">
        <v>6.4</v>
      </c>
      <c r="AO17" s="12">
        <v>6.3</v>
      </c>
      <c r="AP17">
        <v>7.4</v>
      </c>
      <c r="AQ17">
        <v>11</v>
      </c>
      <c r="AR17">
        <v>7</v>
      </c>
      <c r="AS17" s="3">
        <v>5.5</v>
      </c>
      <c r="AT17" s="3">
        <v>5.75</v>
      </c>
      <c r="AU17">
        <v>6</v>
      </c>
      <c r="AV17">
        <v>11.5</v>
      </c>
      <c r="AW17">
        <v>6.3</v>
      </c>
      <c r="AX17" s="4">
        <v>9.3000000000000007</v>
      </c>
      <c r="AY17" s="3">
        <v>12</v>
      </c>
      <c r="AZ17" s="3">
        <v>10.5</v>
      </c>
      <c r="BA17" s="3">
        <v>12.5</v>
      </c>
      <c r="BB17" s="11">
        <v>12.5</v>
      </c>
      <c r="BC17">
        <v>6</v>
      </c>
      <c r="BD17" s="11">
        <v>12</v>
      </c>
      <c r="BE17" s="11">
        <v>4.5</v>
      </c>
      <c r="BF17" s="11">
        <v>13</v>
      </c>
      <c r="BG17" s="11">
        <v>4.5</v>
      </c>
      <c r="BH17">
        <v>5.4</v>
      </c>
      <c r="BI17" s="11">
        <v>5.6</v>
      </c>
      <c r="BJ17" s="11">
        <v>4</v>
      </c>
      <c r="BK17" s="11">
        <v>4</v>
      </c>
      <c r="BL17" s="52">
        <v>4</v>
      </c>
      <c r="BM17" s="11">
        <v>4</v>
      </c>
      <c r="BN17" s="11">
        <v>4</v>
      </c>
      <c r="BO17" s="11">
        <v>13</v>
      </c>
      <c r="BP17" s="11">
        <v>8</v>
      </c>
      <c r="BQ17" s="11">
        <v>11.3</v>
      </c>
    </row>
    <row r="18" spans="1:69" x14ac:dyDescent="0.35">
      <c r="A18" s="4" t="s">
        <v>28</v>
      </c>
      <c r="B18" s="3">
        <v>93</v>
      </c>
      <c r="C18">
        <v>102.87</v>
      </c>
      <c r="D18" s="3">
        <v>49.53</v>
      </c>
      <c r="E18" s="3">
        <v>71.754999999999995</v>
      </c>
      <c r="F18" s="3">
        <v>68.5</v>
      </c>
      <c r="G18" s="3">
        <v>69</v>
      </c>
      <c r="H18" s="3">
        <v>60.32</v>
      </c>
      <c r="I18">
        <v>62.706000000000003</v>
      </c>
      <c r="J18" s="3">
        <v>93.5</v>
      </c>
      <c r="K18" s="3">
        <v>90</v>
      </c>
      <c r="L18" s="3">
        <v>100</v>
      </c>
      <c r="M18" s="3">
        <v>95.504000000000005</v>
      </c>
      <c r="N18" s="3">
        <v>84.5</v>
      </c>
      <c r="O18" s="3">
        <v>86.6</v>
      </c>
      <c r="P18" s="3">
        <v>92.2</v>
      </c>
      <c r="Q18" s="3">
        <v>76.5</v>
      </c>
      <c r="R18">
        <v>70.400000000000006</v>
      </c>
      <c r="S18" s="3">
        <v>79.7</v>
      </c>
      <c r="T18">
        <v>86</v>
      </c>
      <c r="U18" s="3">
        <v>75</v>
      </c>
      <c r="V18" s="3">
        <v>65</v>
      </c>
      <c r="W18" s="3">
        <v>71.64</v>
      </c>
      <c r="X18">
        <v>66</v>
      </c>
      <c r="Y18" s="3">
        <v>79.375</v>
      </c>
      <c r="Z18" s="3">
        <v>79.375</v>
      </c>
      <c r="AA18" s="3">
        <v>81.5</v>
      </c>
      <c r="AB18" s="3">
        <v>81.5</v>
      </c>
      <c r="AC18" s="3">
        <v>94</v>
      </c>
      <c r="AD18">
        <v>78</v>
      </c>
      <c r="AE18" s="37">
        <v>73</v>
      </c>
      <c r="AF18">
        <v>93</v>
      </c>
      <c r="AG18">
        <v>76.2</v>
      </c>
      <c r="AH18" s="3">
        <v>65</v>
      </c>
      <c r="AI18" s="3">
        <v>55.8</v>
      </c>
      <c r="AJ18">
        <v>55</v>
      </c>
      <c r="AK18">
        <v>50</v>
      </c>
      <c r="AL18" s="3">
        <v>70</v>
      </c>
      <c r="AM18">
        <v>82</v>
      </c>
      <c r="AN18">
        <v>57</v>
      </c>
      <c r="AO18" s="3">
        <v>57</v>
      </c>
      <c r="AP18">
        <v>85.67</v>
      </c>
      <c r="AQ18">
        <v>97</v>
      </c>
      <c r="AR18">
        <v>86</v>
      </c>
      <c r="AS18" s="3">
        <v>65.64</v>
      </c>
      <c r="AT18" s="3">
        <v>68</v>
      </c>
      <c r="AU18">
        <v>69</v>
      </c>
      <c r="AV18">
        <v>84.5</v>
      </c>
      <c r="AW18">
        <v>57</v>
      </c>
      <c r="AX18" s="4">
        <v>66.5</v>
      </c>
      <c r="AY18" s="3">
        <v>78.5</v>
      </c>
      <c r="AZ18" s="3">
        <v>85</v>
      </c>
      <c r="BA18" s="3">
        <v>80.97</v>
      </c>
      <c r="BB18">
        <v>90</v>
      </c>
      <c r="BC18">
        <v>67</v>
      </c>
      <c r="BD18">
        <v>94</v>
      </c>
      <c r="BE18">
        <v>105</v>
      </c>
      <c r="BF18">
        <v>94</v>
      </c>
      <c r="BG18">
        <v>150</v>
      </c>
      <c r="BH18">
        <v>92</v>
      </c>
      <c r="BI18">
        <v>75</v>
      </c>
      <c r="BJ18">
        <v>160</v>
      </c>
      <c r="BK18">
        <v>170</v>
      </c>
      <c r="BL18">
        <v>165</v>
      </c>
      <c r="BM18">
        <v>180</v>
      </c>
      <c r="BN18">
        <v>160</v>
      </c>
      <c r="BO18">
        <v>85</v>
      </c>
      <c r="BP18">
        <v>77</v>
      </c>
      <c r="BQ18">
        <v>88</v>
      </c>
    </row>
    <row r="19" spans="1:69" x14ac:dyDescent="0.35">
      <c r="A19" s="4" t="s">
        <v>29</v>
      </c>
      <c r="B19" s="3">
        <v>165</v>
      </c>
      <c r="C19">
        <v>74.930000000000007</v>
      </c>
      <c r="D19" s="3">
        <v>48.26</v>
      </c>
      <c r="E19" s="3">
        <v>61.594999999999999</v>
      </c>
      <c r="F19" s="3">
        <v>50.8</v>
      </c>
      <c r="G19" s="3">
        <v>100</v>
      </c>
      <c r="H19" s="3">
        <v>65.09</v>
      </c>
      <c r="I19">
        <v>80.168999999999997</v>
      </c>
      <c r="J19" s="3">
        <v>90</v>
      </c>
      <c r="K19" s="3">
        <v>77.62</v>
      </c>
      <c r="L19" s="3">
        <v>72.415000000000006</v>
      </c>
      <c r="M19" s="3">
        <v>72.897999999999996</v>
      </c>
      <c r="N19" s="3">
        <v>59.14</v>
      </c>
      <c r="O19" s="3">
        <v>59.4</v>
      </c>
      <c r="P19" s="3">
        <v>52.4</v>
      </c>
      <c r="Q19" s="3">
        <v>72</v>
      </c>
      <c r="R19">
        <v>64</v>
      </c>
      <c r="S19" s="3">
        <v>50</v>
      </c>
      <c r="T19">
        <v>57.3</v>
      </c>
      <c r="U19" s="3">
        <v>56.5</v>
      </c>
      <c r="V19" s="3">
        <v>112</v>
      </c>
      <c r="W19" s="3">
        <v>68.260000000000005</v>
      </c>
      <c r="X19">
        <v>96</v>
      </c>
      <c r="Y19" s="3">
        <v>151.80000000000001</v>
      </c>
      <c r="Z19" s="3">
        <v>79.375</v>
      </c>
      <c r="AA19" s="3">
        <v>117</v>
      </c>
      <c r="AB19" s="3">
        <v>156</v>
      </c>
      <c r="AC19" s="3">
        <v>160</v>
      </c>
      <c r="AD19">
        <v>75</v>
      </c>
      <c r="AE19" s="37">
        <v>100</v>
      </c>
      <c r="AF19">
        <v>110</v>
      </c>
      <c r="AG19">
        <v>92.075000000000003</v>
      </c>
      <c r="AH19" s="3">
        <v>75</v>
      </c>
      <c r="AI19" s="3">
        <v>76</v>
      </c>
      <c r="AJ19">
        <v>52.5</v>
      </c>
      <c r="AK19">
        <v>63</v>
      </c>
      <c r="AL19" s="3">
        <v>129</v>
      </c>
      <c r="AM19">
        <v>88</v>
      </c>
      <c r="AN19">
        <v>73</v>
      </c>
      <c r="AO19" s="3">
        <v>71</v>
      </c>
      <c r="AP19">
        <v>57.3</v>
      </c>
      <c r="AQ19">
        <v>58</v>
      </c>
      <c r="AR19">
        <v>42.8</v>
      </c>
      <c r="AS19" s="3">
        <v>100</v>
      </c>
      <c r="AT19" s="3">
        <v>100</v>
      </c>
      <c r="AU19">
        <v>100</v>
      </c>
      <c r="AV19">
        <v>59.14</v>
      </c>
      <c r="AW19">
        <v>71</v>
      </c>
      <c r="AX19" s="4">
        <v>90</v>
      </c>
      <c r="AY19" s="3">
        <v>51.5</v>
      </c>
      <c r="AZ19" s="3">
        <v>48.418750000000003</v>
      </c>
      <c r="BA19" s="3">
        <v>48.41</v>
      </c>
      <c r="BB19">
        <v>58.8</v>
      </c>
      <c r="BC19">
        <v>94</v>
      </c>
      <c r="BD19">
        <v>50.4</v>
      </c>
      <c r="BE19">
        <v>140</v>
      </c>
      <c r="BF19">
        <v>54</v>
      </c>
      <c r="BG19">
        <v>200</v>
      </c>
      <c r="BH19">
        <v>168</v>
      </c>
      <c r="BI19">
        <v>140</v>
      </c>
      <c r="BJ19">
        <v>170</v>
      </c>
      <c r="BK19">
        <v>150</v>
      </c>
      <c r="BL19">
        <v>140</v>
      </c>
      <c r="BM19">
        <v>160</v>
      </c>
      <c r="BN19">
        <v>140</v>
      </c>
      <c r="BO19">
        <v>88</v>
      </c>
      <c r="BP19">
        <v>53.6</v>
      </c>
      <c r="BQ19">
        <v>54.4</v>
      </c>
    </row>
    <row r="20" spans="1:69" x14ac:dyDescent="0.35">
      <c r="A20" s="4" t="s">
        <v>30</v>
      </c>
      <c r="B20" s="3" t="s">
        <v>31</v>
      </c>
      <c r="C20" t="s">
        <v>32</v>
      </c>
      <c r="D20" s="3" t="s">
        <v>32</v>
      </c>
      <c r="E20" s="3" t="s">
        <v>147</v>
      </c>
      <c r="F20" s="3" t="s">
        <v>147</v>
      </c>
      <c r="G20" s="3" t="s">
        <v>147</v>
      </c>
      <c r="H20" s="3" t="s">
        <v>147</v>
      </c>
      <c r="I20" t="s">
        <v>167</v>
      </c>
      <c r="J20" s="3" t="s">
        <v>147</v>
      </c>
      <c r="K20" s="3" t="s">
        <v>147</v>
      </c>
      <c r="L20" s="3" t="s">
        <v>147</v>
      </c>
      <c r="M20" s="3" t="s">
        <v>181</v>
      </c>
      <c r="N20" s="3" t="s">
        <v>147</v>
      </c>
      <c r="O20" s="3" t="s">
        <v>147</v>
      </c>
      <c r="P20" s="3" t="s">
        <v>187</v>
      </c>
      <c r="Q20" s="3" t="s">
        <v>147</v>
      </c>
      <c r="R20" t="s">
        <v>32</v>
      </c>
      <c r="S20" s="3" t="s">
        <v>147</v>
      </c>
      <c r="T20" t="s">
        <v>147</v>
      </c>
      <c r="U20" s="3" t="s">
        <v>147</v>
      </c>
      <c r="V20" s="3" t="s">
        <v>147</v>
      </c>
      <c r="W20" s="3" t="s">
        <v>167</v>
      </c>
      <c r="X20" t="s">
        <v>167</v>
      </c>
      <c r="Y20" s="3" t="s">
        <v>147</v>
      </c>
      <c r="Z20" s="3" t="s">
        <v>167</v>
      </c>
      <c r="AA20" s="3" t="s">
        <v>147</v>
      </c>
      <c r="AB20" s="3" t="s">
        <v>147</v>
      </c>
      <c r="AC20" s="3" t="s">
        <v>147</v>
      </c>
      <c r="AD20" t="s">
        <v>167</v>
      </c>
      <c r="AE20" s="37" t="s">
        <v>167</v>
      </c>
      <c r="AF20" t="s">
        <v>167</v>
      </c>
      <c r="AG20" t="s">
        <v>147</v>
      </c>
      <c r="AH20" s="3" t="s">
        <v>230</v>
      </c>
      <c r="AI20" s="3" t="s">
        <v>147</v>
      </c>
      <c r="AJ20" t="s">
        <v>31</v>
      </c>
      <c r="AK20" t="s">
        <v>147</v>
      </c>
      <c r="AL20" s="3" t="s">
        <v>147</v>
      </c>
      <c r="AM20" t="s">
        <v>147</v>
      </c>
      <c r="AN20" t="s">
        <v>31</v>
      </c>
      <c r="AO20" s="3" t="s">
        <v>31</v>
      </c>
      <c r="AP20" t="s">
        <v>147</v>
      </c>
      <c r="AQ20" t="s">
        <v>167</v>
      </c>
      <c r="AR20" t="s">
        <v>147</v>
      </c>
      <c r="AS20" s="3" t="s">
        <v>31</v>
      </c>
      <c r="AT20" s="3" t="s">
        <v>31</v>
      </c>
      <c r="AU20" t="s">
        <v>31</v>
      </c>
      <c r="AV20" t="s">
        <v>147</v>
      </c>
      <c r="AW20" t="s">
        <v>31</v>
      </c>
      <c r="AX20" s="4" t="s">
        <v>167</v>
      </c>
      <c r="AY20" s="3" t="s">
        <v>147</v>
      </c>
      <c r="AZ20" s="3" t="s">
        <v>167</v>
      </c>
      <c r="BA20" s="3" t="s">
        <v>31</v>
      </c>
      <c r="BB20" t="s">
        <v>147</v>
      </c>
      <c r="BC20" t="s">
        <v>147</v>
      </c>
      <c r="BD20" s="55" t="s">
        <v>279</v>
      </c>
      <c r="BE20" t="s">
        <v>31</v>
      </c>
      <c r="BF20" t="s">
        <v>187</v>
      </c>
      <c r="BG20" t="s">
        <v>31</v>
      </c>
      <c r="BH20" t="s">
        <v>147</v>
      </c>
      <c r="BI20" t="s">
        <v>147</v>
      </c>
      <c r="BJ20" t="s">
        <v>294</v>
      </c>
      <c r="BK20" t="s">
        <v>294</v>
      </c>
      <c r="BL20" s="55" t="s">
        <v>296</v>
      </c>
      <c r="BM20" t="s">
        <v>294</v>
      </c>
      <c r="BN20" t="s">
        <v>294</v>
      </c>
      <c r="BO20" t="s">
        <v>147</v>
      </c>
      <c r="BP20" t="s">
        <v>147</v>
      </c>
      <c r="BQ20" t="s">
        <v>147</v>
      </c>
    </row>
    <row r="21" spans="1:69" x14ac:dyDescent="0.35">
      <c r="A21" s="4" t="s">
        <v>33</v>
      </c>
      <c r="B21" s="3">
        <v>2</v>
      </c>
      <c r="C21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>
        <v>1</v>
      </c>
      <c r="J21" s="3">
        <v>1</v>
      </c>
      <c r="K21" s="3">
        <v>2</v>
      </c>
      <c r="L21" s="3">
        <v>2</v>
      </c>
      <c r="M21" s="3">
        <v>1</v>
      </c>
      <c r="N21" s="3">
        <v>2</v>
      </c>
      <c r="O21" s="3">
        <v>2</v>
      </c>
      <c r="P21" s="3">
        <v>2</v>
      </c>
      <c r="Q21" s="3">
        <v>1</v>
      </c>
      <c r="R21">
        <v>1</v>
      </c>
      <c r="S21" s="3">
        <v>2</v>
      </c>
      <c r="T21">
        <v>2</v>
      </c>
      <c r="U21" s="3">
        <v>2</v>
      </c>
      <c r="V21" s="3">
        <v>2</v>
      </c>
      <c r="W21" s="3">
        <v>1</v>
      </c>
      <c r="X21">
        <v>1</v>
      </c>
      <c r="Y21" s="3">
        <v>2</v>
      </c>
      <c r="Z21" s="3">
        <v>1</v>
      </c>
      <c r="AA21" s="3">
        <v>2</v>
      </c>
      <c r="AB21" s="3">
        <v>2</v>
      </c>
      <c r="AC21" s="3">
        <v>2</v>
      </c>
      <c r="AD21">
        <v>1</v>
      </c>
      <c r="AE21" s="37">
        <v>1</v>
      </c>
      <c r="AF21">
        <v>1</v>
      </c>
      <c r="AG21">
        <v>1</v>
      </c>
      <c r="AH21" s="3">
        <v>1</v>
      </c>
      <c r="AI21" s="3">
        <v>1</v>
      </c>
      <c r="AJ21">
        <v>1</v>
      </c>
      <c r="AK21">
        <v>1</v>
      </c>
      <c r="AL21" s="3">
        <v>2</v>
      </c>
      <c r="AM21">
        <v>2</v>
      </c>
      <c r="AN21">
        <v>1</v>
      </c>
      <c r="AO21" s="3">
        <v>1</v>
      </c>
      <c r="AP21">
        <v>2</v>
      </c>
      <c r="AQ21">
        <v>1</v>
      </c>
      <c r="AR21">
        <v>2</v>
      </c>
      <c r="AS21" s="3">
        <v>2</v>
      </c>
      <c r="AT21" s="3">
        <v>2</v>
      </c>
      <c r="AU21">
        <v>2</v>
      </c>
      <c r="AV21">
        <v>2</v>
      </c>
      <c r="AW21">
        <v>1</v>
      </c>
      <c r="AX21" s="4">
        <v>1</v>
      </c>
      <c r="AY21" s="3">
        <v>2</v>
      </c>
      <c r="AZ21" s="3">
        <v>1</v>
      </c>
      <c r="BA21" s="3">
        <v>1</v>
      </c>
      <c r="BB21">
        <v>2</v>
      </c>
      <c r="BC21">
        <v>1</v>
      </c>
      <c r="BD21">
        <v>2</v>
      </c>
      <c r="BE21">
        <v>1</v>
      </c>
      <c r="BF21">
        <v>2</v>
      </c>
      <c r="BG21">
        <v>2</v>
      </c>
      <c r="BH21">
        <v>2</v>
      </c>
      <c r="BI21">
        <v>2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2</v>
      </c>
      <c r="BP21">
        <v>2</v>
      </c>
      <c r="BQ21">
        <v>2</v>
      </c>
    </row>
    <row r="22" spans="1:69" x14ac:dyDescent="0.35">
      <c r="A22" s="4" t="s">
        <v>34</v>
      </c>
      <c r="B22" s="3">
        <v>2</v>
      </c>
      <c r="C22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>
        <v>1</v>
      </c>
      <c r="J22" s="3">
        <v>1</v>
      </c>
      <c r="K22" s="3">
        <v>2</v>
      </c>
      <c r="L22" s="3">
        <v>2</v>
      </c>
      <c r="M22" s="3">
        <v>1</v>
      </c>
      <c r="N22" s="3">
        <v>2</v>
      </c>
      <c r="O22" s="3">
        <v>2</v>
      </c>
      <c r="P22" s="3">
        <v>2</v>
      </c>
      <c r="Q22" s="3">
        <v>1</v>
      </c>
      <c r="R22">
        <v>1</v>
      </c>
      <c r="S22" s="3">
        <v>2</v>
      </c>
      <c r="T22">
        <v>2</v>
      </c>
      <c r="U22" s="3">
        <v>2</v>
      </c>
      <c r="V22" s="3">
        <v>2</v>
      </c>
      <c r="W22" s="3">
        <v>1</v>
      </c>
      <c r="X22">
        <v>1</v>
      </c>
      <c r="Y22" s="3">
        <v>2</v>
      </c>
      <c r="Z22" s="3">
        <v>1</v>
      </c>
      <c r="AA22" s="3">
        <v>2</v>
      </c>
      <c r="AB22" s="3">
        <v>2</v>
      </c>
      <c r="AC22" s="3">
        <v>2</v>
      </c>
      <c r="AD22">
        <v>1</v>
      </c>
      <c r="AE22" s="37">
        <v>1</v>
      </c>
      <c r="AF22">
        <v>1</v>
      </c>
      <c r="AG22">
        <v>1</v>
      </c>
      <c r="AH22" s="3">
        <v>1</v>
      </c>
      <c r="AI22" s="3">
        <v>1</v>
      </c>
      <c r="AJ22">
        <v>1</v>
      </c>
      <c r="AK22">
        <v>1</v>
      </c>
      <c r="AL22" s="3">
        <v>2</v>
      </c>
      <c r="AM22">
        <v>2</v>
      </c>
      <c r="AN22">
        <v>1</v>
      </c>
      <c r="AO22" s="3">
        <v>1</v>
      </c>
      <c r="AP22">
        <v>2</v>
      </c>
      <c r="AQ22">
        <v>1</v>
      </c>
      <c r="AR22">
        <v>2</v>
      </c>
      <c r="AS22" s="3">
        <v>2</v>
      </c>
      <c r="AT22" s="3">
        <v>2</v>
      </c>
      <c r="AU22">
        <v>1</v>
      </c>
      <c r="AV22">
        <v>2</v>
      </c>
      <c r="AW22">
        <v>1</v>
      </c>
      <c r="AX22" s="4">
        <v>1</v>
      </c>
      <c r="AY22" s="3">
        <v>2</v>
      </c>
      <c r="AZ22" s="3">
        <v>1</v>
      </c>
      <c r="BA22" s="3">
        <v>1</v>
      </c>
      <c r="BB22">
        <v>2</v>
      </c>
      <c r="BC22">
        <v>1</v>
      </c>
      <c r="BD22">
        <v>2</v>
      </c>
      <c r="BE22">
        <v>1</v>
      </c>
      <c r="BF22">
        <v>2</v>
      </c>
      <c r="BG22">
        <v>2</v>
      </c>
      <c r="BH22">
        <v>2</v>
      </c>
      <c r="BI22">
        <v>2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2</v>
      </c>
      <c r="BP22">
        <v>2</v>
      </c>
      <c r="BQ22">
        <v>2</v>
      </c>
    </row>
    <row r="23" spans="1:69" x14ac:dyDescent="0.35">
      <c r="A23" s="4" t="s">
        <v>35</v>
      </c>
      <c r="B23" s="3">
        <v>50</v>
      </c>
      <c r="C23">
        <v>79</v>
      </c>
      <c r="D23" s="3">
        <v>80</v>
      </c>
      <c r="E23" s="3">
        <v>76</v>
      </c>
      <c r="F23" s="3">
        <v>60</v>
      </c>
      <c r="G23" s="3">
        <v>90</v>
      </c>
      <c r="H23" s="3">
        <v>100</v>
      </c>
      <c r="I23">
        <v>90</v>
      </c>
      <c r="J23" s="3">
        <v>72</v>
      </c>
      <c r="K23" s="3">
        <v>40</v>
      </c>
      <c r="L23" s="7">
        <v>40</v>
      </c>
      <c r="M23" s="3">
        <v>0</v>
      </c>
      <c r="N23" s="3">
        <v>27</v>
      </c>
      <c r="O23" s="12">
        <v>25</v>
      </c>
      <c r="P23" s="12">
        <v>25</v>
      </c>
      <c r="Q23" s="3">
        <v>77</v>
      </c>
      <c r="R23">
        <v>78</v>
      </c>
      <c r="S23" s="3">
        <v>31.5</v>
      </c>
      <c r="T23">
        <v>21.5</v>
      </c>
      <c r="U23" s="3">
        <v>22</v>
      </c>
      <c r="V23" s="3">
        <v>60</v>
      </c>
      <c r="W23" s="3">
        <v>0</v>
      </c>
      <c r="X23">
        <v>80</v>
      </c>
      <c r="Y23" s="3">
        <v>36</v>
      </c>
      <c r="Z23" s="3">
        <v>20</v>
      </c>
      <c r="AA23" s="3">
        <v>60</v>
      </c>
      <c r="AB23" s="3">
        <v>60</v>
      </c>
      <c r="AC23" s="3">
        <v>60</v>
      </c>
      <c r="AD23" s="53">
        <v>90</v>
      </c>
      <c r="AE23" s="37">
        <v>90</v>
      </c>
      <c r="AF23" s="37">
        <v>90</v>
      </c>
      <c r="AG23" s="37">
        <v>90</v>
      </c>
      <c r="AH23" s="3">
        <v>90</v>
      </c>
      <c r="AI23" s="3">
        <v>100</v>
      </c>
      <c r="AJ23">
        <v>60</v>
      </c>
      <c r="AK23">
        <v>100</v>
      </c>
      <c r="AL23" s="3">
        <v>50</v>
      </c>
      <c r="AM23">
        <v>60</v>
      </c>
      <c r="AN23">
        <v>0</v>
      </c>
      <c r="AO23" s="3">
        <v>0</v>
      </c>
      <c r="AP23">
        <v>32</v>
      </c>
      <c r="AQ23">
        <v>23</v>
      </c>
      <c r="AR23">
        <v>21.5</v>
      </c>
      <c r="AS23" s="3">
        <v>0</v>
      </c>
      <c r="AT23" s="3">
        <v>0</v>
      </c>
      <c r="AU23">
        <v>0</v>
      </c>
      <c r="AV23">
        <v>27</v>
      </c>
      <c r="AW23">
        <v>0</v>
      </c>
      <c r="AX23" s="4">
        <v>0</v>
      </c>
      <c r="AY23" s="3">
        <v>35</v>
      </c>
      <c r="AZ23" s="3">
        <v>0</v>
      </c>
      <c r="BA23" s="3">
        <v>0</v>
      </c>
      <c r="BB23">
        <v>22.5</v>
      </c>
      <c r="BC23">
        <v>96</v>
      </c>
      <c r="BD23" s="11">
        <v>35</v>
      </c>
      <c r="BE23" s="11">
        <v>24</v>
      </c>
      <c r="BF23" s="11">
        <v>25</v>
      </c>
      <c r="BG23">
        <v>0</v>
      </c>
      <c r="BH23">
        <v>60</v>
      </c>
      <c r="BI23">
        <v>60</v>
      </c>
      <c r="BJ23">
        <v>0</v>
      </c>
      <c r="BK23">
        <v>0</v>
      </c>
      <c r="BL23">
        <v>0</v>
      </c>
      <c r="BM23">
        <v>0</v>
      </c>
      <c r="BN23">
        <v>0</v>
      </c>
      <c r="BO23" s="11">
        <v>40</v>
      </c>
      <c r="BP23">
        <v>40</v>
      </c>
      <c r="BQ23">
        <v>24</v>
      </c>
    </row>
    <row r="24" spans="1:69" x14ac:dyDescent="0.35">
      <c r="A24" s="4" t="s">
        <v>36</v>
      </c>
      <c r="B24" s="3">
        <v>48</v>
      </c>
      <c r="C24">
        <v>61</v>
      </c>
      <c r="D24" s="3">
        <v>31.8</v>
      </c>
      <c r="E24" s="3">
        <v>39.700000000000003</v>
      </c>
      <c r="F24" s="3">
        <v>39.700000000000003</v>
      </c>
      <c r="G24" s="3">
        <v>41.5</v>
      </c>
      <c r="H24" s="3">
        <v>38.1</v>
      </c>
      <c r="I24">
        <v>38.5</v>
      </c>
      <c r="J24" s="3">
        <v>54</v>
      </c>
      <c r="K24" s="3">
        <v>35.6</v>
      </c>
      <c r="L24" s="3">
        <v>36.799999999999997</v>
      </c>
      <c r="M24" s="3">
        <v>45.7</v>
      </c>
      <c r="N24" s="3">
        <v>34</v>
      </c>
      <c r="O24" s="3"/>
      <c r="P24" s="3"/>
      <c r="Q24" s="3">
        <v>45</v>
      </c>
      <c r="R24">
        <v>39</v>
      </c>
      <c r="S24" s="3">
        <v>33</v>
      </c>
      <c r="T24">
        <v>34.700000000000003</v>
      </c>
      <c r="U24" s="3">
        <v>30.5</v>
      </c>
      <c r="V24" s="3">
        <v>35</v>
      </c>
      <c r="W24" s="7">
        <v>35.700000000000003</v>
      </c>
      <c r="X24">
        <v>40</v>
      </c>
      <c r="Y24" s="3">
        <v>41.3</v>
      </c>
      <c r="Z24" s="3">
        <v>39.700000000000003</v>
      </c>
      <c r="AA24" s="3">
        <v>40</v>
      </c>
      <c r="AB24" s="3">
        <v>40</v>
      </c>
      <c r="AC24" s="3">
        <v>46</v>
      </c>
      <c r="AD24">
        <v>35</v>
      </c>
      <c r="AE24" s="37">
        <v>38.1</v>
      </c>
      <c r="AF24">
        <v>56</v>
      </c>
      <c r="AG24">
        <v>34.9</v>
      </c>
      <c r="AH24" s="3">
        <v>34.5</v>
      </c>
      <c r="AI24" s="3">
        <v>34</v>
      </c>
      <c r="AJ24">
        <v>32.1</v>
      </c>
      <c r="AK24">
        <v>30</v>
      </c>
      <c r="AL24" s="3">
        <v>35</v>
      </c>
      <c r="AM24">
        <v>35.5</v>
      </c>
      <c r="AN24">
        <v>31.8</v>
      </c>
      <c r="AO24" s="3">
        <v>31.8</v>
      </c>
      <c r="AP24">
        <v>34.5</v>
      </c>
      <c r="AQ24">
        <v>52.5</v>
      </c>
      <c r="AR24">
        <v>29.8</v>
      </c>
      <c r="AS24" s="3">
        <v>24</v>
      </c>
      <c r="AT24" s="3">
        <v>29</v>
      </c>
      <c r="AU24">
        <v>26</v>
      </c>
      <c r="AV24">
        <v>34</v>
      </c>
      <c r="AW24">
        <v>31.8</v>
      </c>
      <c r="AX24" s="4">
        <v>36</v>
      </c>
      <c r="AY24" s="3">
        <v>33</v>
      </c>
      <c r="AZ24" s="3">
        <v>35.700000000000003</v>
      </c>
      <c r="BA24" s="3">
        <v>36.799999999999997</v>
      </c>
      <c r="BB24">
        <v>36.1</v>
      </c>
      <c r="BC24">
        <v>44.5</v>
      </c>
      <c r="BE24">
        <v>50</v>
      </c>
      <c r="BO24" s="66">
        <f>0.41*BO18</f>
        <v>34.85</v>
      </c>
      <c r="BP24" s="66">
        <f t="shared" ref="BP24:BQ24" si="0">0.41*BP18</f>
        <v>31.569999999999997</v>
      </c>
      <c r="BQ24" s="66">
        <f t="shared" si="0"/>
        <v>36.08</v>
      </c>
    </row>
    <row r="25" spans="1:69" x14ac:dyDescent="0.35">
      <c r="A25" s="4" t="s">
        <v>37</v>
      </c>
      <c r="B25" s="10">
        <v>8</v>
      </c>
      <c r="C25" s="11">
        <v>14.2</v>
      </c>
      <c r="D25" s="3">
        <v>6.4</v>
      </c>
      <c r="E25" s="3">
        <v>7.9</v>
      </c>
      <c r="F25" s="3">
        <v>8.5</v>
      </c>
      <c r="G25" s="3">
        <v>8</v>
      </c>
      <c r="H25" s="3">
        <v>8.6999999999999993</v>
      </c>
      <c r="I25">
        <v>7.7</v>
      </c>
      <c r="J25" s="12">
        <v>13.5</v>
      </c>
      <c r="K25" s="3">
        <v>10.4</v>
      </c>
      <c r="L25" s="3">
        <v>10.4</v>
      </c>
      <c r="M25" s="3">
        <v>13</v>
      </c>
      <c r="N25" s="3">
        <v>12.65</v>
      </c>
      <c r="O25" s="3"/>
      <c r="P25" s="3"/>
      <c r="Q25" s="3">
        <v>11</v>
      </c>
      <c r="R25">
        <v>8</v>
      </c>
      <c r="S25" s="3">
        <v>9</v>
      </c>
      <c r="T25">
        <v>11</v>
      </c>
      <c r="U25" s="3">
        <v>10.3</v>
      </c>
      <c r="V25" s="3">
        <v>8</v>
      </c>
      <c r="W25" s="3">
        <v>10</v>
      </c>
      <c r="X25">
        <v>10.199999999999999</v>
      </c>
      <c r="Y25" s="3">
        <v>11.1</v>
      </c>
      <c r="Z25" s="12">
        <v>11</v>
      </c>
      <c r="AA25" s="3">
        <v>7.5</v>
      </c>
      <c r="AB25" s="3">
        <v>7.5</v>
      </c>
      <c r="AC25" s="3">
        <v>8.5</v>
      </c>
      <c r="AD25" s="12">
        <v>9</v>
      </c>
      <c r="AE25" s="37">
        <v>9</v>
      </c>
      <c r="AF25" s="3">
        <v>10.5</v>
      </c>
      <c r="AG25">
        <v>10.199999999999999</v>
      </c>
      <c r="AH25" s="3">
        <v>8</v>
      </c>
      <c r="AI25" s="3">
        <v>7</v>
      </c>
      <c r="AJ25" s="11">
        <v>6</v>
      </c>
      <c r="AK25" s="52">
        <v>7</v>
      </c>
      <c r="AL25" s="3">
        <v>8</v>
      </c>
      <c r="AM25">
        <v>8.5</v>
      </c>
      <c r="AN25">
        <v>7.9</v>
      </c>
      <c r="AO25" s="3">
        <v>7.9</v>
      </c>
      <c r="AP25">
        <v>10.4</v>
      </c>
      <c r="AQ25">
        <v>15.7</v>
      </c>
      <c r="AR25" s="11">
        <v>9.5</v>
      </c>
      <c r="AS25" s="3">
        <v>7</v>
      </c>
      <c r="AT25" s="12">
        <v>8.5</v>
      </c>
      <c r="AU25" s="3">
        <v>7.5</v>
      </c>
      <c r="AV25">
        <v>12.65</v>
      </c>
      <c r="AW25">
        <v>7.9</v>
      </c>
      <c r="AX25" s="4">
        <v>8</v>
      </c>
      <c r="AY25" s="3">
        <v>8.5</v>
      </c>
      <c r="AZ25" s="12">
        <v>10</v>
      </c>
      <c r="BA25" s="3">
        <v>10.199999999999999</v>
      </c>
      <c r="BB25" s="3">
        <v>11</v>
      </c>
      <c r="BC25">
        <v>10.199999999999999</v>
      </c>
    </row>
    <row r="26" spans="1:69" x14ac:dyDescent="0.35">
      <c r="A26" s="4" t="s">
        <v>38</v>
      </c>
      <c r="B26" s="3"/>
      <c r="D26" s="3"/>
      <c r="E26" s="3">
        <v>308</v>
      </c>
      <c r="F26" s="3"/>
      <c r="G26" s="3"/>
      <c r="H26" s="3"/>
      <c r="J26" s="3"/>
      <c r="K26" s="12"/>
      <c r="L26" s="3">
        <v>313</v>
      </c>
      <c r="M26" s="3"/>
      <c r="N26" s="12">
        <v>420</v>
      </c>
      <c r="O26" s="3"/>
      <c r="P26" s="3"/>
      <c r="S26" s="3">
        <v>320</v>
      </c>
      <c r="U26" s="3"/>
      <c r="V26" s="3"/>
      <c r="W26" s="3"/>
      <c r="Y26" s="3"/>
      <c r="Z26" s="3"/>
      <c r="AA26" s="3"/>
      <c r="AB26" s="3"/>
      <c r="AC26" s="3"/>
      <c r="AE26" s="37">
        <v>272</v>
      </c>
      <c r="AH26" s="3"/>
      <c r="AI26" s="3"/>
      <c r="AL26" s="3"/>
      <c r="AO26" s="3"/>
      <c r="AS26" s="3"/>
      <c r="AT26" s="3"/>
      <c r="AV26" s="11">
        <v>420</v>
      </c>
      <c r="AX26" s="4"/>
      <c r="AY26" s="12"/>
      <c r="AZ26" s="3"/>
      <c r="BA26" s="3">
        <v>276</v>
      </c>
    </row>
    <row r="27" spans="1:69" x14ac:dyDescent="0.35">
      <c r="A27" s="4" t="s">
        <v>39</v>
      </c>
      <c r="B27" s="3">
        <v>0</v>
      </c>
      <c r="C27">
        <v>62</v>
      </c>
      <c r="D27" s="3">
        <v>55</v>
      </c>
      <c r="E27" s="3"/>
      <c r="F27" s="3"/>
      <c r="G27" s="3"/>
      <c r="H27" s="3"/>
      <c r="I27">
        <v>26</v>
      </c>
      <c r="J27" s="3"/>
      <c r="K27" s="12">
        <v>58</v>
      </c>
      <c r="L27" s="3">
        <v>58</v>
      </c>
      <c r="M27" s="3"/>
      <c r="N27" s="3">
        <v>58</v>
      </c>
      <c r="O27" s="3"/>
      <c r="P27" s="3"/>
      <c r="Q27" s="12">
        <v>29</v>
      </c>
      <c r="S27" s="12"/>
      <c r="T27" s="11">
        <v>60</v>
      </c>
      <c r="U27" s="3"/>
      <c r="V27" s="3"/>
      <c r="W27" s="3">
        <v>50</v>
      </c>
      <c r="X27">
        <v>40</v>
      </c>
      <c r="Y27" s="3"/>
      <c r="Z27" s="3">
        <v>45</v>
      </c>
      <c r="AA27" s="3"/>
      <c r="AB27" s="3">
        <v>-3</v>
      </c>
      <c r="AC27" s="12">
        <v>-3</v>
      </c>
      <c r="AD27">
        <v>17</v>
      </c>
      <c r="AE27" s="37"/>
      <c r="AG27">
        <v>20</v>
      </c>
      <c r="AH27" s="3">
        <v>20</v>
      </c>
      <c r="AI27" s="3">
        <v>18</v>
      </c>
      <c r="AJ27" s="11">
        <v>20</v>
      </c>
      <c r="AL27" s="3">
        <v>20</v>
      </c>
      <c r="AM27">
        <v>14</v>
      </c>
      <c r="AN27">
        <v>15</v>
      </c>
      <c r="AO27" s="3">
        <v>45</v>
      </c>
      <c r="AQ27">
        <v>87</v>
      </c>
      <c r="AR27" s="11">
        <v>60</v>
      </c>
      <c r="AS27" s="3">
        <v>0</v>
      </c>
      <c r="AT27" s="3">
        <v>18</v>
      </c>
      <c r="AU27">
        <v>3</v>
      </c>
      <c r="AV27">
        <v>58</v>
      </c>
      <c r="AW27">
        <v>15</v>
      </c>
      <c r="AX27" s="4">
        <v>11</v>
      </c>
      <c r="AY27" s="3"/>
      <c r="AZ27" s="3">
        <v>54</v>
      </c>
      <c r="BA27" s="3">
        <v>60</v>
      </c>
      <c r="BC27">
        <v>10</v>
      </c>
    </row>
    <row r="28" spans="1:69" x14ac:dyDescent="0.35">
      <c r="A28" s="4" t="s">
        <v>40</v>
      </c>
      <c r="B28" s="3">
        <v>35</v>
      </c>
      <c r="C28">
        <v>65</v>
      </c>
      <c r="D28" s="3">
        <v>70</v>
      </c>
      <c r="E28" s="3"/>
      <c r="F28" s="3"/>
      <c r="G28" s="12">
        <v>50</v>
      </c>
      <c r="H28" s="12">
        <v>70</v>
      </c>
      <c r="I28">
        <v>57</v>
      </c>
      <c r="J28" s="3"/>
      <c r="K28" s="12">
        <v>82</v>
      </c>
      <c r="L28" s="3">
        <v>82</v>
      </c>
      <c r="M28" s="12">
        <v>78</v>
      </c>
      <c r="N28" s="3">
        <v>64</v>
      </c>
      <c r="O28" s="3"/>
      <c r="P28" s="12"/>
      <c r="Q28" s="12">
        <v>68</v>
      </c>
      <c r="S28" s="12"/>
      <c r="T28" s="11">
        <v>80</v>
      </c>
      <c r="U28" s="3"/>
      <c r="V28" s="12">
        <v>37</v>
      </c>
      <c r="W28" s="3">
        <v>70</v>
      </c>
      <c r="X28">
        <v>80</v>
      </c>
      <c r="Y28" s="12">
        <v>62</v>
      </c>
      <c r="Z28" s="3">
        <v>65</v>
      </c>
      <c r="AA28" s="12">
        <v>33</v>
      </c>
      <c r="AB28" s="3">
        <v>40</v>
      </c>
      <c r="AC28" s="12">
        <v>40</v>
      </c>
      <c r="AD28">
        <v>52</v>
      </c>
      <c r="AE28" s="37"/>
      <c r="AG28">
        <v>56</v>
      </c>
      <c r="AH28" s="3">
        <v>60</v>
      </c>
      <c r="AI28" s="3">
        <v>50</v>
      </c>
      <c r="AJ28" s="11">
        <v>55</v>
      </c>
      <c r="AL28" s="7">
        <v>50</v>
      </c>
      <c r="AM28">
        <v>44</v>
      </c>
      <c r="AN28">
        <v>55</v>
      </c>
      <c r="AO28" s="3">
        <v>65</v>
      </c>
      <c r="AQ28">
        <v>87</v>
      </c>
      <c r="AR28" s="11">
        <v>80</v>
      </c>
      <c r="AS28" s="3">
        <v>35</v>
      </c>
      <c r="AT28" s="3">
        <v>41</v>
      </c>
      <c r="AU28">
        <v>40</v>
      </c>
      <c r="AV28">
        <v>64</v>
      </c>
      <c r="AW28">
        <v>55</v>
      </c>
      <c r="AX28" s="4">
        <v>57</v>
      </c>
      <c r="AY28" s="3"/>
      <c r="AZ28" s="3">
        <v>86</v>
      </c>
      <c r="BA28" s="3">
        <v>84</v>
      </c>
      <c r="BC28">
        <v>62</v>
      </c>
      <c r="BD28" s="3"/>
      <c r="BE28" s="3"/>
    </row>
    <row r="29" spans="1:69" x14ac:dyDescent="0.35">
      <c r="A29" s="4" t="s">
        <v>41</v>
      </c>
      <c r="B29" s="3">
        <v>50</v>
      </c>
      <c r="C29">
        <v>75</v>
      </c>
      <c r="D29" s="3">
        <v>70</v>
      </c>
      <c r="E29" s="3"/>
      <c r="F29" s="3"/>
      <c r="G29" s="3"/>
      <c r="H29" s="3"/>
      <c r="I29">
        <v>50</v>
      </c>
      <c r="J29" s="3"/>
      <c r="K29" s="12">
        <v>82</v>
      </c>
      <c r="L29" s="3">
        <v>82</v>
      </c>
      <c r="M29" s="3"/>
      <c r="N29" s="3">
        <v>62</v>
      </c>
      <c r="O29" s="3"/>
      <c r="P29" s="3"/>
      <c r="Q29" s="12">
        <v>65</v>
      </c>
      <c r="S29" s="12"/>
      <c r="T29" s="11">
        <v>86</v>
      </c>
      <c r="U29" s="3"/>
      <c r="V29" s="3"/>
      <c r="W29" s="3">
        <v>75</v>
      </c>
      <c r="X29">
        <v>80</v>
      </c>
      <c r="Y29" s="3"/>
      <c r="Z29" s="3">
        <v>72</v>
      </c>
      <c r="AA29" s="3"/>
      <c r="AB29" s="3">
        <v>56</v>
      </c>
      <c r="AC29" s="12">
        <v>56</v>
      </c>
      <c r="AD29">
        <v>52</v>
      </c>
      <c r="AE29" s="37"/>
      <c r="AG29">
        <v>48</v>
      </c>
      <c r="AH29" s="3">
        <v>60</v>
      </c>
      <c r="AI29" s="3">
        <v>58</v>
      </c>
      <c r="AJ29" s="11">
        <v>60</v>
      </c>
      <c r="AL29" s="7">
        <v>45</v>
      </c>
      <c r="AM29">
        <v>33</v>
      </c>
      <c r="AN29">
        <v>50</v>
      </c>
      <c r="AO29" s="3">
        <v>61</v>
      </c>
      <c r="AQ29">
        <v>84</v>
      </c>
      <c r="AR29" s="11">
        <v>86</v>
      </c>
      <c r="AS29" s="3">
        <v>45</v>
      </c>
      <c r="AT29" s="3">
        <v>62</v>
      </c>
      <c r="AU29">
        <v>50</v>
      </c>
      <c r="AV29">
        <v>62</v>
      </c>
      <c r="AW29">
        <v>50</v>
      </c>
      <c r="AX29" s="4">
        <v>52</v>
      </c>
      <c r="AY29" s="3"/>
      <c r="AZ29" s="3">
        <v>86</v>
      </c>
      <c r="BA29" s="3">
        <v>84</v>
      </c>
      <c r="BC29">
        <v>50</v>
      </c>
    </row>
    <row r="30" spans="1:69" ht="15" thickBot="1" x14ac:dyDescent="0.4">
      <c r="A30" s="4" t="s">
        <v>42</v>
      </c>
      <c r="B30" s="3">
        <v>9</v>
      </c>
      <c r="C30">
        <v>46</v>
      </c>
      <c r="D30" s="3">
        <v>46</v>
      </c>
      <c r="E30" s="3"/>
      <c r="F30" s="3"/>
      <c r="G30" s="3"/>
      <c r="H30" s="3"/>
      <c r="I30">
        <v>30</v>
      </c>
      <c r="J30" s="3"/>
      <c r="K30" s="12">
        <v>58</v>
      </c>
      <c r="L30" s="3">
        <v>58</v>
      </c>
      <c r="M30" s="3"/>
      <c r="N30" s="3">
        <v>46</v>
      </c>
      <c r="O30" s="3"/>
      <c r="P30" s="3"/>
      <c r="Q30" s="12">
        <v>23</v>
      </c>
      <c r="S30" s="12"/>
      <c r="T30" s="11">
        <v>54</v>
      </c>
      <c r="U30" s="3"/>
      <c r="V30" s="3"/>
      <c r="W30" s="3">
        <v>45</v>
      </c>
      <c r="X30">
        <v>40</v>
      </c>
      <c r="Y30" s="3"/>
      <c r="Z30" s="3">
        <v>35</v>
      </c>
      <c r="AA30" s="3"/>
      <c r="AB30" s="3">
        <v>12</v>
      </c>
      <c r="AC30" s="12">
        <v>12</v>
      </c>
      <c r="AD30">
        <v>17</v>
      </c>
      <c r="AE30" s="37"/>
      <c r="AG30">
        <v>17</v>
      </c>
      <c r="AH30" s="3">
        <v>20</v>
      </c>
      <c r="AI30" s="3">
        <v>25</v>
      </c>
      <c r="AJ30" s="11">
        <v>15</v>
      </c>
      <c r="AL30" s="7">
        <v>20</v>
      </c>
      <c r="AM30">
        <v>3</v>
      </c>
      <c r="AN30">
        <v>20</v>
      </c>
      <c r="AO30" s="3">
        <v>36</v>
      </c>
      <c r="AQ30">
        <v>84</v>
      </c>
      <c r="AR30" s="11">
        <v>54</v>
      </c>
      <c r="AS30" s="3">
        <v>15</v>
      </c>
      <c r="AT30" s="3">
        <v>43</v>
      </c>
      <c r="AU30">
        <v>20</v>
      </c>
      <c r="AV30">
        <v>46</v>
      </c>
      <c r="AW30">
        <v>20</v>
      </c>
      <c r="AX30" s="4">
        <v>24</v>
      </c>
      <c r="AY30" s="3"/>
      <c r="AZ30" s="3">
        <v>54</v>
      </c>
      <c r="BA30" s="3">
        <v>60</v>
      </c>
      <c r="BC30">
        <v>15</v>
      </c>
      <c r="BD30" s="9"/>
      <c r="BE30" s="9"/>
    </row>
    <row r="31" spans="1:69" x14ac:dyDescent="0.35">
      <c r="A31" s="4" t="s">
        <v>43</v>
      </c>
      <c r="B31" s="3">
        <v>215</v>
      </c>
      <c r="C31">
        <v>307</v>
      </c>
      <c r="D31" s="3">
        <v>305</v>
      </c>
      <c r="E31" s="12">
        <v>330</v>
      </c>
      <c r="F31" s="12">
        <v>360</v>
      </c>
      <c r="G31" s="12">
        <v>250</v>
      </c>
      <c r="H31" s="12">
        <v>290</v>
      </c>
      <c r="I31">
        <v>263</v>
      </c>
      <c r="J31" s="3">
        <v>309</v>
      </c>
      <c r="K31" s="12">
        <v>320</v>
      </c>
      <c r="L31" s="3">
        <v>320</v>
      </c>
      <c r="M31" s="3">
        <v>306</v>
      </c>
      <c r="N31" s="3">
        <v>302</v>
      </c>
      <c r="O31" s="3"/>
      <c r="P31" s="12"/>
      <c r="Q31" s="12">
        <v>277</v>
      </c>
      <c r="R31" s="11">
        <v>320</v>
      </c>
      <c r="S31" s="12">
        <v>320</v>
      </c>
      <c r="T31" s="11">
        <v>320</v>
      </c>
      <c r="U31" s="12">
        <v>320</v>
      </c>
      <c r="V31" s="12">
        <v>224</v>
      </c>
      <c r="W31" s="3">
        <v>300</v>
      </c>
      <c r="X31">
        <v>300</v>
      </c>
      <c r="Y31" s="12">
        <v>274</v>
      </c>
      <c r="Z31" s="3">
        <v>290</v>
      </c>
      <c r="AA31" s="12">
        <v>216</v>
      </c>
      <c r="AB31" s="7">
        <v>217</v>
      </c>
      <c r="AC31" s="12">
        <v>217</v>
      </c>
      <c r="AD31">
        <v>249</v>
      </c>
      <c r="AE31" s="53">
        <v>250</v>
      </c>
      <c r="AF31" s="11">
        <v>210</v>
      </c>
      <c r="AG31">
        <v>256</v>
      </c>
      <c r="AH31" s="3">
        <v>260</v>
      </c>
      <c r="AI31" s="3">
        <v>248</v>
      </c>
      <c r="AJ31" s="11">
        <v>255</v>
      </c>
      <c r="AK31" s="11">
        <v>252</v>
      </c>
      <c r="AL31" s="7">
        <v>250</v>
      </c>
      <c r="AM31">
        <v>238</v>
      </c>
      <c r="AN31">
        <v>250</v>
      </c>
      <c r="AO31" s="3">
        <v>290</v>
      </c>
      <c r="AP31" s="11">
        <v>300</v>
      </c>
      <c r="AQ31">
        <v>354</v>
      </c>
      <c r="AR31" s="11">
        <v>320</v>
      </c>
      <c r="AS31" s="3">
        <v>215</v>
      </c>
      <c r="AT31" s="3">
        <v>239</v>
      </c>
      <c r="AU31">
        <v>223</v>
      </c>
      <c r="AV31">
        <v>302</v>
      </c>
      <c r="AW31">
        <v>250</v>
      </c>
      <c r="AX31" s="4">
        <v>248</v>
      </c>
      <c r="AY31" s="12">
        <v>320</v>
      </c>
      <c r="AZ31" s="3">
        <v>320</v>
      </c>
      <c r="BA31" s="3">
        <v>324</v>
      </c>
      <c r="BB31" s="12">
        <v>320</v>
      </c>
      <c r="BC31">
        <v>252</v>
      </c>
      <c r="BO31" s="69"/>
      <c r="BP31" s="69"/>
      <c r="BQ31" s="69"/>
    </row>
    <row r="32" spans="1:69" x14ac:dyDescent="0.35">
      <c r="A32" s="4" t="s">
        <v>44</v>
      </c>
      <c r="B32" s="3">
        <v>239</v>
      </c>
      <c r="C32">
        <v>301</v>
      </c>
      <c r="D32" s="3">
        <v>296</v>
      </c>
      <c r="E32" s="3"/>
      <c r="F32" s="3"/>
      <c r="G32" s="3"/>
      <c r="H32" s="3"/>
      <c r="I32">
        <v>260</v>
      </c>
      <c r="J32" s="3"/>
      <c r="K32" s="12">
        <v>320</v>
      </c>
      <c r="L32" s="3">
        <v>320</v>
      </c>
      <c r="M32" s="3"/>
      <c r="N32" s="3">
        <v>288</v>
      </c>
      <c r="O32" s="3"/>
      <c r="P32" s="3"/>
      <c r="Q32" s="12">
        <v>268</v>
      </c>
      <c r="S32" s="12"/>
      <c r="T32" s="11">
        <v>320</v>
      </c>
      <c r="U32" s="3"/>
      <c r="V32" s="3"/>
      <c r="W32" s="3">
        <v>300</v>
      </c>
      <c r="X32">
        <v>300</v>
      </c>
      <c r="Y32" s="3"/>
      <c r="Z32" s="3">
        <v>287</v>
      </c>
      <c r="AA32" s="3"/>
      <c r="AB32" s="3">
        <v>248</v>
      </c>
      <c r="AC32" s="12">
        <v>248</v>
      </c>
      <c r="AD32">
        <v>249</v>
      </c>
      <c r="AE32" s="37"/>
      <c r="AG32">
        <v>245</v>
      </c>
      <c r="AH32" s="3">
        <v>260</v>
      </c>
      <c r="AI32" s="3">
        <v>263</v>
      </c>
      <c r="AJ32" s="11">
        <v>255</v>
      </c>
      <c r="AL32" s="3">
        <v>245</v>
      </c>
      <c r="AM32">
        <v>216</v>
      </c>
      <c r="AN32">
        <v>250</v>
      </c>
      <c r="AO32" s="3">
        <v>277</v>
      </c>
      <c r="AQ32">
        <v>348</v>
      </c>
      <c r="AR32" s="11">
        <v>320</v>
      </c>
      <c r="AS32" s="3">
        <v>240</v>
      </c>
      <c r="AT32" s="3">
        <v>285</v>
      </c>
      <c r="AU32">
        <v>250</v>
      </c>
      <c r="AV32">
        <v>288</v>
      </c>
      <c r="AW32">
        <v>250</v>
      </c>
      <c r="AX32" s="4">
        <v>256</v>
      </c>
      <c r="AY32" s="3"/>
      <c r="AZ32" s="3">
        <v>320</v>
      </c>
      <c r="BA32" s="3">
        <v>324</v>
      </c>
      <c r="BC32">
        <v>245</v>
      </c>
    </row>
    <row r="33" spans="1:69" x14ac:dyDescent="0.35">
      <c r="A33" s="4" t="s">
        <v>45</v>
      </c>
      <c r="B33" s="3">
        <v>9</v>
      </c>
      <c r="C33">
        <v>108</v>
      </c>
      <c r="D33" s="3">
        <v>101</v>
      </c>
      <c r="E33" s="3"/>
      <c r="F33" s="3"/>
      <c r="G33" s="3"/>
      <c r="H33" s="3"/>
      <c r="I33">
        <v>56</v>
      </c>
      <c r="J33" s="3"/>
      <c r="K33" s="12">
        <v>116</v>
      </c>
      <c r="L33" s="3">
        <v>116</v>
      </c>
      <c r="M33" s="3"/>
      <c r="N33" s="3">
        <v>104</v>
      </c>
      <c r="O33" s="3"/>
      <c r="P33" s="3"/>
      <c r="Q33" s="12">
        <v>52</v>
      </c>
      <c r="S33" s="12"/>
      <c r="T33" s="11">
        <v>114</v>
      </c>
      <c r="U33" s="3"/>
      <c r="V33" s="3"/>
      <c r="W33" s="3">
        <v>95</v>
      </c>
      <c r="X33">
        <v>80</v>
      </c>
      <c r="Y33" s="3"/>
      <c r="Z33" s="3">
        <v>80</v>
      </c>
      <c r="AA33" s="3"/>
      <c r="AB33" s="3">
        <v>9</v>
      </c>
      <c r="AC33" s="12">
        <v>9</v>
      </c>
      <c r="AD33">
        <v>34</v>
      </c>
      <c r="AE33" s="37"/>
      <c r="AG33">
        <v>37</v>
      </c>
      <c r="AH33" s="3">
        <v>40</v>
      </c>
      <c r="AI33" s="3">
        <v>43</v>
      </c>
      <c r="AJ33" s="11">
        <v>35</v>
      </c>
      <c r="AL33" s="3">
        <v>40</v>
      </c>
      <c r="AM33">
        <v>17</v>
      </c>
      <c r="AN33">
        <v>35</v>
      </c>
      <c r="AO33" s="3">
        <v>81</v>
      </c>
      <c r="AQ33">
        <v>171</v>
      </c>
      <c r="AR33" s="11">
        <v>114</v>
      </c>
      <c r="AS33" s="3">
        <v>15</v>
      </c>
      <c r="AT33" s="3">
        <v>61</v>
      </c>
      <c r="AU33">
        <v>23</v>
      </c>
      <c r="AV33">
        <v>104</v>
      </c>
      <c r="AW33">
        <v>35</v>
      </c>
      <c r="AX33" s="4">
        <v>35</v>
      </c>
      <c r="AY33" s="3"/>
      <c r="AZ33" s="3">
        <v>108</v>
      </c>
      <c r="BA33" s="3">
        <v>120</v>
      </c>
      <c r="BC33">
        <v>25</v>
      </c>
    </row>
    <row r="34" spans="1:69" x14ac:dyDescent="0.35">
      <c r="A34" s="4" t="s">
        <v>46</v>
      </c>
      <c r="B34" s="3">
        <v>48</v>
      </c>
      <c r="D34" s="3">
        <v>55.6</v>
      </c>
      <c r="E34" s="3">
        <v>57.2</v>
      </c>
      <c r="F34" s="3"/>
      <c r="G34" s="3">
        <v>62</v>
      </c>
      <c r="H34" s="7">
        <v>63.5</v>
      </c>
      <c r="I34">
        <v>60.3</v>
      </c>
      <c r="J34" s="3">
        <v>57.2</v>
      </c>
      <c r="K34" s="3"/>
      <c r="L34" s="3"/>
      <c r="M34" s="3"/>
      <c r="N34" s="3">
        <v>61.9</v>
      </c>
      <c r="O34" s="3"/>
      <c r="P34" s="3"/>
      <c r="Q34" s="3"/>
      <c r="R34">
        <v>59</v>
      </c>
      <c r="S34" s="3">
        <v>52</v>
      </c>
      <c r="U34" s="3"/>
      <c r="V34" s="3"/>
      <c r="W34" s="3"/>
      <c r="X34">
        <v>57.2</v>
      </c>
      <c r="Y34" s="3"/>
      <c r="Z34" s="3"/>
      <c r="AA34" s="7">
        <v>50</v>
      </c>
      <c r="AB34" s="7">
        <v>50</v>
      </c>
      <c r="AC34" s="3"/>
      <c r="AE34" s="37">
        <v>50.8</v>
      </c>
      <c r="AH34" s="3">
        <v>70</v>
      </c>
      <c r="AI34" s="3">
        <v>49</v>
      </c>
      <c r="AJ34">
        <v>55</v>
      </c>
      <c r="AK34">
        <v>40</v>
      </c>
      <c r="AL34" s="3"/>
      <c r="AM34">
        <v>63</v>
      </c>
      <c r="AO34" s="3"/>
      <c r="AP34">
        <v>60.3</v>
      </c>
      <c r="AQ34" s="11">
        <v>61</v>
      </c>
      <c r="AR34" s="11">
        <v>58</v>
      </c>
      <c r="AS34" s="3"/>
      <c r="AT34" s="3"/>
      <c r="AU34">
        <v>50</v>
      </c>
      <c r="AV34">
        <v>61.9</v>
      </c>
      <c r="AX34" s="4">
        <v>52</v>
      </c>
      <c r="AY34" s="3"/>
      <c r="AZ34" s="3">
        <v>53.98</v>
      </c>
      <c r="BA34" s="3">
        <v>54</v>
      </c>
      <c r="BD34">
        <v>45</v>
      </c>
    </row>
    <row r="35" spans="1:69" x14ac:dyDescent="0.35">
      <c r="A35" s="4" t="s">
        <v>47</v>
      </c>
      <c r="B35" s="3">
        <v>48</v>
      </c>
      <c r="D35" s="3">
        <v>38.1</v>
      </c>
      <c r="E35" s="3">
        <v>38.1</v>
      </c>
      <c r="F35" s="3"/>
      <c r="G35" s="3">
        <v>53</v>
      </c>
      <c r="H35" s="3">
        <v>44.5</v>
      </c>
      <c r="I35">
        <v>54</v>
      </c>
      <c r="J35" s="3"/>
      <c r="K35" s="3"/>
      <c r="L35" s="3"/>
      <c r="M35" s="3"/>
      <c r="N35" s="3">
        <v>49.2</v>
      </c>
      <c r="O35" s="3"/>
      <c r="P35" s="3"/>
      <c r="Q35" s="3"/>
      <c r="R35">
        <v>44</v>
      </c>
      <c r="S35" s="3">
        <v>44</v>
      </c>
      <c r="T35">
        <v>48</v>
      </c>
      <c r="U35" s="3"/>
      <c r="V35" s="3"/>
      <c r="W35" s="3"/>
      <c r="X35">
        <v>45</v>
      </c>
      <c r="Y35" s="3">
        <v>54</v>
      </c>
      <c r="Z35" s="3"/>
      <c r="AA35" s="7">
        <v>40</v>
      </c>
      <c r="AB35" s="7">
        <v>40</v>
      </c>
      <c r="AC35" s="3"/>
      <c r="AE35" s="37">
        <v>50.8</v>
      </c>
      <c r="AF35">
        <v>54</v>
      </c>
      <c r="AH35" s="3">
        <v>66</v>
      </c>
      <c r="AI35" s="3"/>
      <c r="AJ35">
        <v>41</v>
      </c>
      <c r="AK35">
        <v>40</v>
      </c>
      <c r="AL35" s="3"/>
      <c r="AM35">
        <v>55</v>
      </c>
      <c r="AN35">
        <v>41.3</v>
      </c>
      <c r="AO35" s="3">
        <v>41.3</v>
      </c>
      <c r="AP35">
        <v>49.2</v>
      </c>
      <c r="AQ35" s="11">
        <v>53</v>
      </c>
      <c r="AR35" s="52">
        <v>48</v>
      </c>
      <c r="AS35" s="3"/>
      <c r="AT35" s="3"/>
      <c r="AU35">
        <v>45</v>
      </c>
      <c r="AV35">
        <v>49.2</v>
      </c>
      <c r="AW35">
        <v>41.3</v>
      </c>
      <c r="AX35" s="4">
        <v>45</v>
      </c>
      <c r="AY35" s="3"/>
      <c r="AZ35" s="3">
        <v>53.3</v>
      </c>
      <c r="BA35" s="3">
        <v>49.2</v>
      </c>
      <c r="BD35">
        <v>38</v>
      </c>
    </row>
    <row r="36" spans="1:69" x14ac:dyDescent="0.35">
      <c r="A36" s="4" t="s">
        <v>48</v>
      </c>
      <c r="B36" s="7">
        <v>24</v>
      </c>
      <c r="D36" s="7">
        <v>15.9</v>
      </c>
      <c r="E36" s="3">
        <v>15.9</v>
      </c>
      <c r="F36" s="3"/>
      <c r="G36" s="3">
        <v>18</v>
      </c>
      <c r="H36" s="3">
        <v>17.5</v>
      </c>
      <c r="I36">
        <v>19.8</v>
      </c>
      <c r="J36" s="3"/>
      <c r="K36" s="3"/>
      <c r="L36" s="3"/>
      <c r="M36" s="3"/>
      <c r="N36" s="3"/>
      <c r="O36" s="3"/>
      <c r="P36" s="3"/>
      <c r="Q36" s="3"/>
      <c r="R36">
        <v>19</v>
      </c>
      <c r="S36" s="3">
        <v>21</v>
      </c>
      <c r="T36">
        <v>21</v>
      </c>
      <c r="U36" s="3"/>
      <c r="V36" s="3">
        <v>15</v>
      </c>
      <c r="W36" s="3"/>
      <c r="Y36" s="3">
        <v>15.1</v>
      </c>
      <c r="Z36" s="3"/>
      <c r="AA36" s="7">
        <v>21</v>
      </c>
      <c r="AB36" s="7">
        <v>21</v>
      </c>
      <c r="AC36" s="3"/>
      <c r="AE36" s="37">
        <v>22.2</v>
      </c>
      <c r="AF36">
        <v>24</v>
      </c>
      <c r="AH36" s="3"/>
      <c r="AI36" s="3">
        <v>22</v>
      </c>
      <c r="AJ36">
        <v>19</v>
      </c>
      <c r="AK36">
        <v>17</v>
      </c>
      <c r="AL36" s="3">
        <v>22</v>
      </c>
      <c r="AN36" s="7">
        <v>14.3</v>
      </c>
      <c r="AO36" s="7">
        <v>14.3</v>
      </c>
      <c r="AP36">
        <v>23.8</v>
      </c>
      <c r="AQ36" s="11">
        <v>27</v>
      </c>
      <c r="AR36" s="52">
        <v>26</v>
      </c>
      <c r="AS36" s="3"/>
      <c r="AT36" s="3"/>
      <c r="AU36">
        <v>16</v>
      </c>
      <c r="AW36">
        <v>14.3</v>
      </c>
      <c r="AX36" s="4">
        <v>18</v>
      </c>
      <c r="AY36" s="3"/>
      <c r="AZ36" s="3">
        <v>20.64</v>
      </c>
      <c r="BA36" s="3">
        <v>20.6</v>
      </c>
      <c r="BC36">
        <v>18</v>
      </c>
      <c r="BD36">
        <v>16</v>
      </c>
    </row>
    <row r="37" spans="1:69" x14ac:dyDescent="0.35">
      <c r="A37" s="4" t="s">
        <v>49</v>
      </c>
      <c r="B37" s="12">
        <v>330</v>
      </c>
      <c r="C37">
        <v>122.6</v>
      </c>
      <c r="D37" s="3">
        <v>104.8</v>
      </c>
      <c r="E37" s="3">
        <v>117.5</v>
      </c>
      <c r="F37" s="3">
        <v>104.8</v>
      </c>
      <c r="G37" s="3">
        <v>180</v>
      </c>
      <c r="H37" s="3">
        <v>127</v>
      </c>
      <c r="I37">
        <v>215.1</v>
      </c>
      <c r="J37" s="12">
        <v>177.8</v>
      </c>
      <c r="K37" s="12"/>
      <c r="L37" s="3"/>
      <c r="M37" s="3">
        <v>133.4</v>
      </c>
      <c r="N37" s="3">
        <v>150</v>
      </c>
      <c r="O37" s="3"/>
      <c r="P37" s="3"/>
      <c r="Q37" s="3"/>
      <c r="R37">
        <v>118</v>
      </c>
      <c r="S37" s="3">
        <v>116</v>
      </c>
      <c r="T37">
        <v>124</v>
      </c>
      <c r="U37" s="3"/>
      <c r="V37" s="3"/>
      <c r="W37" s="3"/>
      <c r="X37">
        <v>167</v>
      </c>
      <c r="Y37" s="3">
        <v>231.8</v>
      </c>
      <c r="Z37" s="3"/>
      <c r="AA37" s="7">
        <v>280</v>
      </c>
      <c r="AB37" s="7">
        <v>261</v>
      </c>
      <c r="AC37" s="3"/>
      <c r="AE37" s="37">
        <v>196.9</v>
      </c>
      <c r="AF37">
        <v>203</v>
      </c>
      <c r="AH37" s="3">
        <v>168</v>
      </c>
      <c r="AI37" s="3">
        <v>152</v>
      </c>
      <c r="AJ37">
        <v>110</v>
      </c>
      <c r="AK37">
        <v>130</v>
      </c>
      <c r="AL37" s="3">
        <v>250</v>
      </c>
      <c r="AM37">
        <v>171</v>
      </c>
      <c r="AN37" s="7">
        <v>170.2</v>
      </c>
      <c r="AO37" s="7">
        <v>165.1</v>
      </c>
      <c r="AP37" s="11">
        <v>132.80000000000001</v>
      </c>
      <c r="AQ37">
        <v>116</v>
      </c>
      <c r="AR37" s="52">
        <v>123</v>
      </c>
      <c r="AS37" s="3"/>
      <c r="AT37" s="3"/>
      <c r="AU37">
        <v>200</v>
      </c>
      <c r="AV37">
        <v>150</v>
      </c>
      <c r="AW37">
        <v>165.1</v>
      </c>
      <c r="AX37" s="4">
        <v>177.8</v>
      </c>
      <c r="AY37" s="3"/>
      <c r="AZ37" s="3">
        <v>117.48</v>
      </c>
      <c r="BA37" s="3">
        <v>137.9</v>
      </c>
      <c r="BB37" s="11">
        <v>135.80000000000001</v>
      </c>
    </row>
    <row r="38" spans="1:69" x14ac:dyDescent="0.35">
      <c r="A38" s="3" t="s">
        <v>50</v>
      </c>
      <c r="B38" s="12">
        <v>96</v>
      </c>
      <c r="C38" s="3"/>
      <c r="D38" s="7">
        <v>53</v>
      </c>
      <c r="E38" s="12">
        <v>69</v>
      </c>
      <c r="F38" s="12">
        <v>57</v>
      </c>
      <c r="G38" s="3">
        <v>79</v>
      </c>
      <c r="H38" s="3">
        <v>64</v>
      </c>
      <c r="I38" s="12">
        <v>55</v>
      </c>
      <c r="J38" s="12">
        <v>94</v>
      </c>
      <c r="K38" s="12"/>
      <c r="L38" s="3"/>
      <c r="M38" s="3"/>
      <c r="N38" s="12">
        <v>42</v>
      </c>
      <c r="O38" s="3"/>
      <c r="P38" s="3"/>
      <c r="Q38" s="12">
        <v>76</v>
      </c>
      <c r="R38" s="3">
        <v>65</v>
      </c>
      <c r="S38" s="3">
        <v>56</v>
      </c>
      <c r="T38" s="3">
        <v>65</v>
      </c>
      <c r="U38" s="3"/>
      <c r="V38" s="3">
        <v>89</v>
      </c>
      <c r="W38" s="3"/>
      <c r="X38" s="3"/>
      <c r="Y38" s="3">
        <v>67</v>
      </c>
      <c r="Z38" s="3"/>
      <c r="AA38" s="3"/>
      <c r="AB38" s="3"/>
      <c r="AC38" s="3"/>
      <c r="AD38" s="3"/>
      <c r="AE38" s="3">
        <v>109</v>
      </c>
      <c r="AF38" s="3">
        <v>96</v>
      </c>
      <c r="AG38" s="3"/>
      <c r="AH38" s="3"/>
      <c r="AI38" s="3">
        <v>71</v>
      </c>
      <c r="AJ38" s="3">
        <v>67</v>
      </c>
      <c r="AK38" s="3">
        <v>60</v>
      </c>
      <c r="AL38" s="3">
        <v>106</v>
      </c>
      <c r="AM38" s="3"/>
      <c r="AN38" s="3"/>
      <c r="AO38" s="3"/>
      <c r="AP38" s="12">
        <v>58</v>
      </c>
      <c r="AQ38" s="3">
        <v>49</v>
      </c>
      <c r="AR38" s="7">
        <v>66</v>
      </c>
      <c r="AS38" s="3"/>
      <c r="AT38" s="3"/>
      <c r="AU38" s="3">
        <v>83</v>
      </c>
      <c r="AV38" s="12">
        <v>42</v>
      </c>
      <c r="AW38" s="3"/>
      <c r="AX38" s="4"/>
      <c r="AY38" s="3"/>
      <c r="AZ38" s="3">
        <v>57</v>
      </c>
      <c r="BA38" s="3">
        <v>60</v>
      </c>
      <c r="BB38" s="3"/>
      <c r="BC38" s="3"/>
    </row>
    <row r="39" spans="1:69" x14ac:dyDescent="0.35">
      <c r="A39" s="4" t="s">
        <v>51</v>
      </c>
      <c r="B39" s="7">
        <v>90</v>
      </c>
      <c r="C39" s="3"/>
      <c r="D39" s="7">
        <v>37</v>
      </c>
      <c r="E39" s="3"/>
      <c r="F39" s="3"/>
      <c r="G39" s="3"/>
      <c r="H39" s="3"/>
      <c r="I39" s="11">
        <v>47</v>
      </c>
      <c r="J39" s="3"/>
      <c r="K39" s="12"/>
      <c r="L39" s="3"/>
      <c r="M39" s="3"/>
      <c r="N39" s="12"/>
      <c r="O39" s="3"/>
      <c r="P39" s="3"/>
      <c r="Q39" s="12">
        <v>61</v>
      </c>
      <c r="R39" s="3">
        <v>49</v>
      </c>
      <c r="S39" s="3"/>
      <c r="T39">
        <v>62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7"/>
      <c r="AG39" s="3"/>
      <c r="AH39" s="3"/>
      <c r="AI39" s="3"/>
      <c r="AJ39">
        <v>65</v>
      </c>
      <c r="AK39" s="3">
        <v>50</v>
      </c>
      <c r="AL39" s="3"/>
      <c r="AN39" s="3"/>
      <c r="AO39" s="3"/>
      <c r="AP39" s="11">
        <v>58</v>
      </c>
      <c r="AR39" s="7">
        <v>66</v>
      </c>
      <c r="AS39" s="3"/>
      <c r="AT39" s="3"/>
      <c r="AU39" s="7">
        <v>83</v>
      </c>
      <c r="AV39" s="11"/>
      <c r="AW39" s="3"/>
      <c r="AX39" s="4"/>
      <c r="AY39" s="3"/>
      <c r="AZ39" s="3">
        <v>57</v>
      </c>
      <c r="BA39" s="3"/>
      <c r="BB39" s="3"/>
      <c r="BC39" s="3"/>
    </row>
    <row r="40" spans="1:69" ht="15" thickBot="1" x14ac:dyDescent="0.4">
      <c r="A40" s="8" t="s">
        <v>52</v>
      </c>
      <c r="B40" s="13">
        <v>90</v>
      </c>
      <c r="C40" s="9"/>
      <c r="D40" s="9">
        <v>37</v>
      </c>
      <c r="E40" s="9"/>
      <c r="F40" s="9"/>
      <c r="G40" s="9"/>
      <c r="H40" s="9"/>
      <c r="I40" s="16">
        <v>47</v>
      </c>
      <c r="J40" s="9"/>
      <c r="K40" s="16"/>
      <c r="L40" s="9"/>
      <c r="M40" s="9"/>
      <c r="N40" s="16"/>
      <c r="O40" s="9"/>
      <c r="P40" s="9"/>
      <c r="Q40" s="16">
        <v>61</v>
      </c>
      <c r="R40" s="9">
        <v>34</v>
      </c>
      <c r="S40" s="9"/>
      <c r="T40" s="9">
        <v>62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51"/>
      <c r="AF40" s="9"/>
      <c r="AG40" s="9"/>
      <c r="AH40" s="9"/>
      <c r="AI40" s="9"/>
      <c r="AJ40" s="9">
        <v>65</v>
      </c>
      <c r="AK40" s="9">
        <v>37</v>
      </c>
      <c r="AL40" s="9">
        <v>80</v>
      </c>
      <c r="AM40" s="9"/>
      <c r="AN40" s="9"/>
      <c r="AO40" s="9"/>
      <c r="AP40" s="16">
        <v>58</v>
      </c>
      <c r="AQ40" s="9"/>
      <c r="AR40" s="9"/>
      <c r="AS40" s="9"/>
      <c r="AT40" s="9"/>
      <c r="AU40" s="9">
        <v>83</v>
      </c>
      <c r="AV40" s="16"/>
      <c r="AW40" s="9"/>
      <c r="AX40" s="8"/>
      <c r="AY40" s="9"/>
      <c r="AZ40" s="9">
        <v>57</v>
      </c>
      <c r="BA40" s="9"/>
      <c r="BB40" s="9"/>
      <c r="BC40" s="9"/>
    </row>
    <row r="41" spans="1:69" x14ac:dyDescent="0.35">
      <c r="A41" s="2" t="s">
        <v>53</v>
      </c>
      <c r="B41" s="3"/>
      <c r="D41" s="3"/>
      <c r="E41" s="3"/>
      <c r="F41" s="3"/>
      <c r="G41" s="3"/>
      <c r="H41" s="3"/>
      <c r="J41" s="3"/>
      <c r="K41" s="3"/>
      <c r="L41" s="3"/>
      <c r="M41" s="3"/>
      <c r="N41" s="3"/>
      <c r="O41" s="3"/>
      <c r="P41" s="3"/>
      <c r="Q41" s="3"/>
      <c r="S41" s="3"/>
      <c r="U41" s="3"/>
      <c r="V41" s="3"/>
      <c r="W41" s="3"/>
      <c r="Y41" s="3"/>
      <c r="Z41" s="3"/>
      <c r="AA41" s="3"/>
      <c r="AB41" s="3"/>
      <c r="AC41" s="3"/>
      <c r="AE41" s="37"/>
      <c r="AH41" s="3"/>
      <c r="AI41" s="3"/>
      <c r="AL41" s="3"/>
      <c r="AO41" s="3"/>
      <c r="AS41" s="3"/>
      <c r="AT41" s="3"/>
      <c r="AX41" s="4"/>
      <c r="AY41" s="3"/>
      <c r="AZ41" s="3"/>
      <c r="BA41" s="3"/>
    </row>
    <row r="42" spans="1:69" x14ac:dyDescent="0.35">
      <c r="A42" s="4" t="s">
        <v>54</v>
      </c>
      <c r="B42" s="3" t="s">
        <v>55</v>
      </c>
      <c r="C42" t="s">
        <v>302</v>
      </c>
      <c r="D42" s="3" t="s">
        <v>145</v>
      </c>
      <c r="E42" s="3" t="s">
        <v>300</v>
      </c>
      <c r="F42" s="3" t="s">
        <v>300</v>
      </c>
      <c r="G42" s="3" t="s">
        <v>145</v>
      </c>
      <c r="H42" s="3" t="s">
        <v>299</v>
      </c>
      <c r="I42" t="s">
        <v>301</v>
      </c>
      <c r="J42" s="3" t="s">
        <v>145</v>
      </c>
      <c r="K42" s="3" t="s">
        <v>56</v>
      </c>
      <c r="L42" s="3" t="s">
        <v>56</v>
      </c>
      <c r="M42" s="3" t="s">
        <v>56</v>
      </c>
      <c r="N42" s="3" t="s">
        <v>56</v>
      </c>
      <c r="O42" s="3" t="s">
        <v>300</v>
      </c>
      <c r="P42" s="3" t="s">
        <v>300</v>
      </c>
      <c r="Q42" s="3" t="s">
        <v>302</v>
      </c>
      <c r="R42" t="s">
        <v>300</v>
      </c>
      <c r="S42" s="3" t="s">
        <v>303</v>
      </c>
      <c r="T42" t="s">
        <v>300</v>
      </c>
      <c r="U42" s="3" t="s">
        <v>56</v>
      </c>
      <c r="V42" s="3" t="s">
        <v>56</v>
      </c>
      <c r="W42" s="3" t="s">
        <v>300</v>
      </c>
      <c r="X42" t="s">
        <v>145</v>
      </c>
      <c r="Y42" s="3" t="s">
        <v>56</v>
      </c>
      <c r="Z42" s="3" t="s">
        <v>145</v>
      </c>
      <c r="AA42" s="3" t="s">
        <v>56</v>
      </c>
      <c r="AB42" s="3" t="s">
        <v>56</v>
      </c>
      <c r="AC42" s="3" t="s">
        <v>56</v>
      </c>
      <c r="AD42" t="s">
        <v>145</v>
      </c>
      <c r="AE42" s="37" t="s">
        <v>145</v>
      </c>
      <c r="AF42" t="s">
        <v>56</v>
      </c>
      <c r="AG42" t="s">
        <v>56</v>
      </c>
      <c r="AH42" s="3" t="s">
        <v>304</v>
      </c>
      <c r="AI42" s="3" t="s">
        <v>301</v>
      </c>
      <c r="AJ42" t="s">
        <v>305</v>
      </c>
      <c r="AK42" t="s">
        <v>241</v>
      </c>
      <c r="AL42" s="3" t="s">
        <v>267</v>
      </c>
      <c r="AM42" t="s">
        <v>304</v>
      </c>
      <c r="AN42" t="s">
        <v>306</v>
      </c>
      <c r="AO42" s="3" t="s">
        <v>306</v>
      </c>
      <c r="AP42" t="s">
        <v>145</v>
      </c>
      <c r="AQ42" t="s">
        <v>145</v>
      </c>
      <c r="AR42" t="s">
        <v>300</v>
      </c>
      <c r="AS42" s="3" t="s">
        <v>56</v>
      </c>
      <c r="AT42" s="3" t="s">
        <v>56</v>
      </c>
      <c r="AU42" t="s">
        <v>56</v>
      </c>
      <c r="AV42" t="s">
        <v>300</v>
      </c>
      <c r="AW42" t="s">
        <v>307</v>
      </c>
      <c r="AX42" s="4" t="s">
        <v>268</v>
      </c>
      <c r="AY42" s="3" t="s">
        <v>300</v>
      </c>
      <c r="AZ42" s="3" t="s">
        <v>300</v>
      </c>
      <c r="BA42" s="3" t="s">
        <v>300</v>
      </c>
      <c r="BB42" t="s">
        <v>300</v>
      </c>
      <c r="BC42" t="s">
        <v>308</v>
      </c>
      <c r="BD42" t="s">
        <v>300</v>
      </c>
      <c r="BE42" t="s">
        <v>56</v>
      </c>
      <c r="BF42" t="s">
        <v>300</v>
      </c>
      <c r="BG42" t="s">
        <v>56</v>
      </c>
      <c r="BH42" t="s">
        <v>56</v>
      </c>
      <c r="BI42" t="s">
        <v>56</v>
      </c>
      <c r="BJ42" t="s">
        <v>56</v>
      </c>
      <c r="BK42" t="s">
        <v>56</v>
      </c>
      <c r="BL42" t="s">
        <v>56</v>
      </c>
      <c r="BM42" t="s">
        <v>56</v>
      </c>
      <c r="BN42" t="s">
        <v>56</v>
      </c>
      <c r="BO42" t="s">
        <v>300</v>
      </c>
      <c r="BP42" t="s">
        <v>318</v>
      </c>
      <c r="BQ42" t="s">
        <v>145</v>
      </c>
    </row>
    <row r="43" spans="1:69" x14ac:dyDescent="0.35">
      <c r="A43" s="3" t="s">
        <v>57</v>
      </c>
      <c r="B43" s="3">
        <v>1</v>
      </c>
      <c r="C43">
        <v>1.1200000000000001</v>
      </c>
      <c r="D43" s="3">
        <v>1</v>
      </c>
      <c r="E43" s="3">
        <v>1</v>
      </c>
      <c r="F43" s="3">
        <v>1</v>
      </c>
      <c r="G43" s="7">
        <v>1</v>
      </c>
      <c r="H43" s="7">
        <v>1</v>
      </c>
      <c r="I43" s="12">
        <v>1</v>
      </c>
      <c r="J43" s="3">
        <v>1.1200000000000001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1.1200000000000001</v>
      </c>
      <c r="R43">
        <v>1</v>
      </c>
      <c r="S43" s="3">
        <v>1</v>
      </c>
      <c r="T43">
        <v>1</v>
      </c>
      <c r="U43" s="3">
        <v>1</v>
      </c>
      <c r="V43" s="3">
        <v>1</v>
      </c>
      <c r="W43" s="3">
        <v>1</v>
      </c>
      <c r="X43">
        <v>1.1200000000000001</v>
      </c>
      <c r="Y43">
        <v>1</v>
      </c>
      <c r="Z43">
        <v>1.1200000000000001</v>
      </c>
      <c r="AA43">
        <v>1</v>
      </c>
      <c r="AB43" s="3">
        <v>1</v>
      </c>
      <c r="AC43" s="3">
        <v>1</v>
      </c>
      <c r="AD43" s="3">
        <v>1.1200000000000001</v>
      </c>
      <c r="AE43" s="37">
        <v>1.1200000000000001</v>
      </c>
      <c r="AF43">
        <v>1</v>
      </c>
      <c r="AG43">
        <v>1</v>
      </c>
      <c r="AH43">
        <v>1</v>
      </c>
      <c r="AI43">
        <v>1</v>
      </c>
      <c r="AJ43">
        <v>1</v>
      </c>
      <c r="AK43" s="3">
        <v>1</v>
      </c>
      <c r="AL43">
        <v>1</v>
      </c>
      <c r="AM43">
        <v>1</v>
      </c>
      <c r="AN43">
        <v>1</v>
      </c>
      <c r="AO43" s="3">
        <v>1</v>
      </c>
      <c r="AP43">
        <v>1</v>
      </c>
      <c r="AQ43">
        <v>1.1200000000000001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 s="4">
        <v>1</v>
      </c>
      <c r="AY43" s="3">
        <v>1</v>
      </c>
      <c r="AZ43" s="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</row>
    <row r="44" spans="1:69" ht="15" thickBot="1" x14ac:dyDescent="0.4">
      <c r="A44" s="3" t="s">
        <v>58</v>
      </c>
      <c r="B44" s="9">
        <v>1</v>
      </c>
      <c r="C44" s="9">
        <v>1</v>
      </c>
      <c r="D44" s="9">
        <v>5.97</v>
      </c>
      <c r="E44" s="9">
        <v>1</v>
      </c>
      <c r="F44" s="9">
        <v>1</v>
      </c>
      <c r="G44" s="9">
        <v>2.16</v>
      </c>
      <c r="H44" s="9">
        <v>2.72</v>
      </c>
      <c r="I44" s="9">
        <v>3.09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9">
        <v>1</v>
      </c>
      <c r="AE44" s="51">
        <v>1</v>
      </c>
      <c r="AF44" s="9">
        <v>1</v>
      </c>
      <c r="AG44" s="9">
        <v>1</v>
      </c>
      <c r="AH44" s="9">
        <v>2.63</v>
      </c>
      <c r="AI44" s="9">
        <v>1.82</v>
      </c>
      <c r="AJ44" s="9">
        <v>2.2999999999999998</v>
      </c>
      <c r="AK44" s="9">
        <v>1.85</v>
      </c>
      <c r="AL44" s="9">
        <v>1.61</v>
      </c>
      <c r="AM44" s="9">
        <v>2.0699999999999998</v>
      </c>
      <c r="AN44" s="9">
        <v>3.11</v>
      </c>
      <c r="AO44" s="9">
        <v>2.93</v>
      </c>
      <c r="AP44" s="9">
        <v>2.67</v>
      </c>
      <c r="AQ44" s="9">
        <v>1.833</v>
      </c>
      <c r="AR44" s="9">
        <v>3.2</v>
      </c>
      <c r="AS44" s="9">
        <v>1</v>
      </c>
      <c r="AT44" s="9">
        <v>1</v>
      </c>
      <c r="AU44" s="9">
        <v>1</v>
      </c>
      <c r="AV44" s="9">
        <v>1</v>
      </c>
      <c r="AW44" s="9">
        <v>1.95</v>
      </c>
      <c r="AX44" s="8">
        <v>1.41</v>
      </c>
      <c r="AY44" s="9">
        <v>1</v>
      </c>
      <c r="AZ44" s="9">
        <v>1</v>
      </c>
      <c r="BA44" s="9">
        <v>1</v>
      </c>
      <c r="BB44" s="9">
        <v>1</v>
      </c>
      <c r="BC44" s="9">
        <v>1.48</v>
      </c>
      <c r="BD44" s="9">
        <v>1</v>
      </c>
      <c r="BE44" s="9">
        <v>1</v>
      </c>
      <c r="BF44" s="9">
        <v>1</v>
      </c>
      <c r="BG44" s="9">
        <v>1</v>
      </c>
      <c r="BH44" s="9">
        <v>1</v>
      </c>
      <c r="BI44" s="9">
        <v>1</v>
      </c>
      <c r="BJ44" s="9">
        <v>1</v>
      </c>
      <c r="BK44" s="9">
        <v>1</v>
      </c>
      <c r="BL44" s="9">
        <v>1</v>
      </c>
      <c r="BM44" s="9">
        <v>1</v>
      </c>
      <c r="BN44" s="9">
        <v>1</v>
      </c>
      <c r="BO44" s="9">
        <v>1</v>
      </c>
      <c r="BP44" s="13">
        <v>3.95</v>
      </c>
      <c r="BQ44" s="13">
        <v>1.5</v>
      </c>
    </row>
    <row r="45" spans="1:69" ht="15" thickBot="1" x14ac:dyDescent="0.4">
      <c r="A45" s="7" t="s">
        <v>298</v>
      </c>
      <c r="B45" s="13">
        <v>1</v>
      </c>
      <c r="C45" s="9">
        <v>1</v>
      </c>
      <c r="D45" s="9">
        <v>4.3499999999999996</v>
      </c>
      <c r="E45" s="9">
        <v>1</v>
      </c>
      <c r="F45" s="9">
        <v>1</v>
      </c>
      <c r="G45" s="9">
        <v>2.16</v>
      </c>
      <c r="H45" s="9">
        <v>2.72</v>
      </c>
      <c r="I45" s="9">
        <v>2.25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9">
        <v>1</v>
      </c>
      <c r="AE45" s="51">
        <v>1</v>
      </c>
      <c r="AF45" s="9">
        <v>1</v>
      </c>
      <c r="AG45" s="9">
        <v>1</v>
      </c>
      <c r="AH45" s="9">
        <v>2.63</v>
      </c>
      <c r="AI45" s="9">
        <v>1.82</v>
      </c>
      <c r="AJ45" s="9">
        <v>2.13</v>
      </c>
      <c r="AK45" s="9">
        <v>1.85</v>
      </c>
      <c r="AL45" s="9">
        <v>1.37</v>
      </c>
      <c r="AM45" s="9">
        <v>2.0699999999999998</v>
      </c>
      <c r="AN45" s="9">
        <v>2.19</v>
      </c>
      <c r="AO45" s="9">
        <v>2.14</v>
      </c>
      <c r="AP45" s="9">
        <v>2.67</v>
      </c>
      <c r="AQ45" s="9">
        <v>1.833</v>
      </c>
      <c r="AR45" s="9">
        <v>2.94</v>
      </c>
      <c r="AS45" s="9">
        <v>1</v>
      </c>
      <c r="AT45" s="9">
        <v>1</v>
      </c>
      <c r="AU45" s="9">
        <v>1</v>
      </c>
      <c r="AV45" s="9">
        <v>1</v>
      </c>
      <c r="AW45" s="9">
        <v>1.49</v>
      </c>
      <c r="AX45" s="8">
        <v>1.41</v>
      </c>
      <c r="AY45" s="9">
        <v>1</v>
      </c>
      <c r="AZ45" s="9">
        <v>1</v>
      </c>
      <c r="BA45" s="9">
        <v>1</v>
      </c>
      <c r="BB45" s="9">
        <v>1</v>
      </c>
      <c r="BC45" s="9">
        <v>1.4</v>
      </c>
      <c r="BD45" s="9">
        <v>1</v>
      </c>
      <c r="BE45" s="9">
        <v>1</v>
      </c>
      <c r="BF45" s="9">
        <v>1</v>
      </c>
      <c r="BG45" s="9">
        <v>1</v>
      </c>
      <c r="BH45" s="9">
        <v>1</v>
      </c>
      <c r="BI45" s="9">
        <v>1</v>
      </c>
      <c r="BJ45" s="9">
        <v>1</v>
      </c>
      <c r="BK45" s="9">
        <v>1</v>
      </c>
      <c r="BL45" s="9">
        <v>1</v>
      </c>
      <c r="BM45" s="9">
        <v>1</v>
      </c>
      <c r="BN45" s="9">
        <v>1</v>
      </c>
      <c r="BO45" s="9">
        <v>1</v>
      </c>
      <c r="BP45" s="13">
        <v>3.63</v>
      </c>
      <c r="BQ45" s="13">
        <v>1.5</v>
      </c>
    </row>
    <row r="46" spans="1:69" ht="15" thickBot="1" x14ac:dyDescent="0.4">
      <c r="A46" s="15" t="s">
        <v>59</v>
      </c>
      <c r="B46" s="9">
        <v>432</v>
      </c>
      <c r="C46" s="9">
        <v>434</v>
      </c>
      <c r="D46" s="9">
        <v>832</v>
      </c>
      <c r="E46" s="9">
        <v>434</v>
      </c>
      <c r="F46" s="14">
        <v>434</v>
      </c>
      <c r="G46" s="9">
        <v>832</v>
      </c>
      <c r="H46" s="9">
        <v>832</v>
      </c>
      <c r="I46" s="9">
        <v>832</v>
      </c>
      <c r="J46" s="9">
        <v>434</v>
      </c>
      <c r="K46" s="14">
        <v>444</v>
      </c>
      <c r="L46" s="14">
        <v>444</v>
      </c>
      <c r="M46" s="9">
        <v>434</v>
      </c>
      <c r="N46" s="9">
        <v>444</v>
      </c>
      <c r="O46" s="14">
        <v>444</v>
      </c>
      <c r="P46" s="14">
        <v>444</v>
      </c>
      <c r="Q46" s="9">
        <v>434</v>
      </c>
      <c r="R46" s="9">
        <v>434</v>
      </c>
      <c r="S46" s="14">
        <v>444</v>
      </c>
      <c r="T46" s="9">
        <v>444</v>
      </c>
      <c r="U46" s="9">
        <v>444</v>
      </c>
      <c r="V46" s="9">
        <v>432</v>
      </c>
      <c r="W46" s="14">
        <v>423</v>
      </c>
      <c r="X46" s="9">
        <v>433</v>
      </c>
      <c r="Y46" s="9">
        <v>442</v>
      </c>
      <c r="Z46" s="9">
        <v>433</v>
      </c>
      <c r="AA46" s="9">
        <v>432</v>
      </c>
      <c r="AB46" s="9">
        <v>432</v>
      </c>
      <c r="AC46" s="9">
        <v>432</v>
      </c>
      <c r="AD46" s="14">
        <v>433</v>
      </c>
      <c r="AE46" s="51">
        <v>433</v>
      </c>
      <c r="AF46" s="9">
        <v>433</v>
      </c>
      <c r="AG46" s="9">
        <v>433</v>
      </c>
      <c r="AH46" s="9">
        <v>832</v>
      </c>
      <c r="AI46" s="9">
        <v>832</v>
      </c>
      <c r="AJ46" s="9">
        <v>832</v>
      </c>
      <c r="AK46" s="14">
        <v>832</v>
      </c>
      <c r="AL46" s="9">
        <v>842</v>
      </c>
      <c r="AM46" s="9">
        <v>832</v>
      </c>
      <c r="AN46" s="9">
        <v>822</v>
      </c>
      <c r="AO46" s="9">
        <v>822</v>
      </c>
      <c r="AP46" s="9">
        <v>844</v>
      </c>
      <c r="AQ46" s="9">
        <v>844</v>
      </c>
      <c r="AR46" s="9">
        <v>844</v>
      </c>
      <c r="AS46" s="9">
        <v>442</v>
      </c>
      <c r="AT46" s="9">
        <v>432</v>
      </c>
      <c r="AU46" s="9">
        <v>432</v>
      </c>
      <c r="AV46" s="9">
        <v>444</v>
      </c>
      <c r="AW46" s="9">
        <v>722</v>
      </c>
      <c r="AX46" s="8">
        <v>822</v>
      </c>
      <c r="AY46" s="14">
        <v>444</v>
      </c>
      <c r="AZ46" s="9">
        <v>424</v>
      </c>
      <c r="BA46" s="9">
        <v>434</v>
      </c>
      <c r="BB46" s="9">
        <v>444</v>
      </c>
      <c r="BC46" s="9">
        <v>832</v>
      </c>
      <c r="BD46" s="9">
        <v>444</v>
      </c>
      <c r="BE46" s="9">
        <v>132</v>
      </c>
      <c r="BF46" s="9">
        <v>444</v>
      </c>
      <c r="BG46" s="9">
        <v>431</v>
      </c>
      <c r="BH46" s="9">
        <v>432</v>
      </c>
      <c r="BI46" s="9">
        <v>432</v>
      </c>
      <c r="BJ46" s="9">
        <v>412</v>
      </c>
      <c r="BK46" s="9">
        <v>412</v>
      </c>
      <c r="BL46" s="9">
        <v>432</v>
      </c>
      <c r="BM46" s="9">
        <v>412</v>
      </c>
      <c r="BN46" s="9">
        <v>412</v>
      </c>
      <c r="BO46" s="9">
        <v>444</v>
      </c>
      <c r="BP46" s="9"/>
      <c r="BQ46" s="9"/>
    </row>
    <row r="47" spans="1:69" ht="15" thickBot="1" x14ac:dyDescent="0.4">
      <c r="A47" s="9" t="s">
        <v>60</v>
      </c>
      <c r="B47" s="9" t="s">
        <v>61</v>
      </c>
      <c r="C47" s="9"/>
      <c r="D47" s="9"/>
      <c r="E47" s="9"/>
      <c r="F47" s="14"/>
      <c r="G47" s="9"/>
      <c r="H47" s="9"/>
      <c r="I47" s="9"/>
      <c r="J47" s="9"/>
      <c r="K47" s="14"/>
      <c r="L47" s="14"/>
      <c r="M47" s="9"/>
      <c r="N47" s="9"/>
      <c r="O47" s="9"/>
      <c r="P47" s="14"/>
      <c r="Q47" s="9"/>
      <c r="R47" s="9"/>
      <c r="S47" s="14"/>
      <c r="T47" s="9"/>
      <c r="U47" s="9"/>
      <c r="V47" s="9"/>
      <c r="W47" s="14"/>
      <c r="X47" s="9"/>
      <c r="Y47" s="9"/>
      <c r="Z47" s="9"/>
      <c r="AA47" s="9"/>
      <c r="AB47" s="9"/>
      <c r="AC47" s="9"/>
      <c r="AD47" s="14"/>
      <c r="AE47" s="51"/>
      <c r="AF47" s="9"/>
      <c r="AG47" s="9"/>
      <c r="AH47" s="9"/>
      <c r="AI47" s="9"/>
      <c r="AJ47" s="9"/>
      <c r="AK47" s="14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8"/>
      <c r="AY47" s="14"/>
      <c r="AZ47" s="9"/>
      <c r="BA47" s="9"/>
      <c r="BB47" s="9"/>
      <c r="BC47" s="9"/>
    </row>
    <row r="48" spans="1:69" x14ac:dyDescent="0.35">
      <c r="A48" s="2" t="s">
        <v>62</v>
      </c>
      <c r="B48" s="3"/>
      <c r="D48" s="3"/>
      <c r="E48" s="3"/>
      <c r="F48" s="3"/>
      <c r="G48" s="3"/>
      <c r="H48" s="3"/>
      <c r="J48" s="3"/>
      <c r="K48" s="3"/>
      <c r="L48" s="3"/>
      <c r="M48" s="3"/>
      <c r="N48" s="3"/>
      <c r="O48" s="3"/>
      <c r="P48" s="3"/>
      <c r="Q48" s="3"/>
      <c r="S48" s="3"/>
      <c r="U48" s="3"/>
      <c r="V48" s="3"/>
      <c r="W48" s="3"/>
      <c r="Y48" s="3"/>
      <c r="Z48" s="3"/>
      <c r="AA48" s="3"/>
      <c r="AB48" s="3"/>
      <c r="AC48" s="3"/>
      <c r="AE48" s="37"/>
      <c r="AH48" s="3"/>
      <c r="AL48" s="3"/>
      <c r="AO48" s="3"/>
      <c r="AS48" s="3"/>
      <c r="AT48" s="3"/>
      <c r="AX48" s="4"/>
      <c r="AY48" s="3"/>
      <c r="AZ48" s="3"/>
      <c r="BA48" s="3"/>
    </row>
    <row r="49" spans="1:69" x14ac:dyDescent="0.35">
      <c r="A49" s="4" t="s">
        <v>63</v>
      </c>
      <c r="B49" s="3">
        <v>103.6</v>
      </c>
      <c r="C49" s="7">
        <v>272</v>
      </c>
      <c r="D49" s="3">
        <v>630</v>
      </c>
      <c r="E49" s="3">
        <v>128</v>
      </c>
      <c r="F49" s="3">
        <v>220</v>
      </c>
      <c r="G49" s="3">
        <v>390</v>
      </c>
      <c r="H49" s="3">
        <v>120</v>
      </c>
      <c r="I49">
        <v>260</v>
      </c>
      <c r="J49" s="3">
        <v>255</v>
      </c>
      <c r="K49" s="3">
        <v>275</v>
      </c>
      <c r="L49" s="3">
        <v>440</v>
      </c>
      <c r="M49" s="3">
        <v>376</v>
      </c>
      <c r="N49" s="12">
        <v>318</v>
      </c>
      <c r="O49" s="3">
        <v>696</v>
      </c>
      <c r="P49" s="3">
        <v>765</v>
      </c>
      <c r="Q49" s="3">
        <v>197</v>
      </c>
      <c r="R49">
        <v>360</v>
      </c>
      <c r="S49" s="3">
        <v>525</v>
      </c>
      <c r="T49">
        <v>310</v>
      </c>
      <c r="U49" s="3">
        <v>464</v>
      </c>
      <c r="V49" s="3">
        <v>55</v>
      </c>
      <c r="W49" s="3">
        <v>100</v>
      </c>
      <c r="X49" s="3">
        <v>155</v>
      </c>
      <c r="Y49" s="3">
        <v>98</v>
      </c>
      <c r="Z49" s="3">
        <v>160</v>
      </c>
      <c r="AA49" s="3">
        <v>93</v>
      </c>
      <c r="AB49" s="3">
        <v>100</v>
      </c>
      <c r="AC49" s="3">
        <v>108</v>
      </c>
      <c r="AD49" s="3">
        <v>84</v>
      </c>
      <c r="AE49" s="37">
        <v>125</v>
      </c>
      <c r="AF49">
        <v>240</v>
      </c>
      <c r="AG49">
        <v>88</v>
      </c>
      <c r="AH49" s="3">
        <v>500</v>
      </c>
      <c r="AI49">
        <v>185</v>
      </c>
      <c r="AJ49">
        <v>242</v>
      </c>
      <c r="AK49">
        <v>160</v>
      </c>
      <c r="AL49" s="3">
        <v>120</v>
      </c>
      <c r="AM49">
        <v>670</v>
      </c>
      <c r="AN49" s="3">
        <v>123</v>
      </c>
      <c r="AO49" s="3">
        <v>202</v>
      </c>
      <c r="AP49">
        <v>850</v>
      </c>
      <c r="AQ49">
        <v>1024</v>
      </c>
      <c r="AR49" s="11">
        <v>700</v>
      </c>
      <c r="AS49" s="3">
        <v>30</v>
      </c>
      <c r="AT49" s="3">
        <v>40</v>
      </c>
      <c r="AU49">
        <v>49</v>
      </c>
      <c r="AV49" s="11">
        <v>303</v>
      </c>
      <c r="AW49" s="3">
        <v>114</v>
      </c>
      <c r="AX49" s="4">
        <v>97</v>
      </c>
      <c r="AY49" s="3">
        <v>525</v>
      </c>
      <c r="AZ49" s="3">
        <v>95</v>
      </c>
      <c r="BA49" s="3">
        <v>140</v>
      </c>
      <c r="BB49">
        <v>520</v>
      </c>
      <c r="BC49">
        <v>138</v>
      </c>
      <c r="BD49">
        <v>764</v>
      </c>
      <c r="BE49">
        <v>100</v>
      </c>
      <c r="BF49" s="11">
        <v>665</v>
      </c>
      <c r="BG49">
        <v>190</v>
      </c>
      <c r="BH49">
        <v>112</v>
      </c>
      <c r="BI49">
        <v>80</v>
      </c>
      <c r="BJ49">
        <v>90</v>
      </c>
      <c r="BK49">
        <v>100</v>
      </c>
      <c r="BL49">
        <v>105</v>
      </c>
      <c r="BM49">
        <v>120</v>
      </c>
      <c r="BN49">
        <v>101</v>
      </c>
      <c r="BO49">
        <v>310</v>
      </c>
      <c r="BP49">
        <v>1000</v>
      </c>
      <c r="BQ49">
        <v>745</v>
      </c>
    </row>
    <row r="50" spans="1:69" x14ac:dyDescent="0.35">
      <c r="A50" s="4" t="s">
        <v>64</v>
      </c>
      <c r="B50" s="3">
        <v>3100</v>
      </c>
      <c r="C50">
        <v>8500</v>
      </c>
      <c r="D50" s="3">
        <v>12000</v>
      </c>
      <c r="E50" s="3">
        <v>9750</v>
      </c>
      <c r="F50" s="3">
        <v>11600</v>
      </c>
      <c r="G50" s="3">
        <v>5400</v>
      </c>
      <c r="H50" s="3">
        <v>10000</v>
      </c>
      <c r="I50">
        <v>7500</v>
      </c>
      <c r="J50" s="3">
        <v>7000</v>
      </c>
      <c r="K50" s="3">
        <v>9250</v>
      </c>
      <c r="L50" s="3">
        <v>8750</v>
      </c>
      <c r="M50" s="3">
        <v>7200</v>
      </c>
      <c r="N50" s="12">
        <v>9500</v>
      </c>
      <c r="O50" s="3">
        <v>12800</v>
      </c>
      <c r="P50" s="3">
        <v>14000</v>
      </c>
      <c r="Q50" s="3">
        <v>8000</v>
      </c>
      <c r="R50">
        <v>9500</v>
      </c>
      <c r="S50" s="3">
        <v>12200</v>
      </c>
      <c r="T50">
        <v>11000</v>
      </c>
      <c r="U50" s="3">
        <v>10750</v>
      </c>
      <c r="V50" s="3">
        <v>4200</v>
      </c>
      <c r="W50" s="3">
        <v>7300</v>
      </c>
      <c r="X50">
        <v>6000</v>
      </c>
      <c r="Y50" s="3">
        <v>3200</v>
      </c>
      <c r="Z50" s="3">
        <v>6100</v>
      </c>
      <c r="AA50" s="3">
        <v>4000</v>
      </c>
      <c r="AB50" s="3">
        <v>3000</v>
      </c>
      <c r="AC50" s="3">
        <v>2800</v>
      </c>
      <c r="AD50">
        <v>5600</v>
      </c>
      <c r="AE50" s="37">
        <v>6000</v>
      </c>
      <c r="AF50">
        <v>4700</v>
      </c>
      <c r="AG50">
        <v>6000</v>
      </c>
      <c r="AH50" s="3">
        <v>7500</v>
      </c>
      <c r="AI50">
        <v>8000</v>
      </c>
      <c r="AJ50">
        <v>7750</v>
      </c>
      <c r="AK50">
        <v>8000</v>
      </c>
      <c r="AL50" s="3">
        <v>4500</v>
      </c>
      <c r="AM50">
        <v>5800</v>
      </c>
      <c r="AN50">
        <v>7200</v>
      </c>
      <c r="AO50" s="3">
        <v>7500</v>
      </c>
      <c r="AP50">
        <v>9500</v>
      </c>
      <c r="AQ50">
        <v>9500</v>
      </c>
      <c r="AR50">
        <v>11000</v>
      </c>
      <c r="AS50" s="3">
        <v>2750</v>
      </c>
      <c r="AT50" s="3">
        <v>4000</v>
      </c>
      <c r="AU50">
        <v>4200</v>
      </c>
      <c r="AV50" s="11">
        <v>8500</v>
      </c>
      <c r="AW50" s="3">
        <v>6500</v>
      </c>
      <c r="AX50" s="4">
        <v>6000</v>
      </c>
      <c r="AY50" s="3">
        <v>12300</v>
      </c>
      <c r="AZ50" s="3">
        <v>7500</v>
      </c>
      <c r="BA50" s="3">
        <v>10250</v>
      </c>
      <c r="BB50">
        <v>11000</v>
      </c>
      <c r="BC50">
        <v>5500</v>
      </c>
      <c r="BD50">
        <v>14400</v>
      </c>
      <c r="BE50">
        <v>2000</v>
      </c>
      <c r="BF50">
        <v>14500</v>
      </c>
      <c r="BG50">
        <v>1600</v>
      </c>
      <c r="BH50">
        <v>2800</v>
      </c>
      <c r="BI50">
        <v>3000</v>
      </c>
      <c r="BJ50">
        <v>1260</v>
      </c>
      <c r="BK50">
        <v>1200</v>
      </c>
      <c r="BL50">
        <v>1390</v>
      </c>
      <c r="BM50">
        <v>1100</v>
      </c>
      <c r="BN50">
        <v>1350</v>
      </c>
      <c r="BO50">
        <v>8250</v>
      </c>
      <c r="BP50">
        <v>12000</v>
      </c>
      <c r="BQ50">
        <v>12500</v>
      </c>
    </row>
    <row r="51" spans="1:69" ht="15" thickBot="1" x14ac:dyDescent="0.4">
      <c r="A51" s="4" t="s">
        <v>65</v>
      </c>
      <c r="B51" s="12">
        <v>213</v>
      </c>
      <c r="C51">
        <v>210</v>
      </c>
      <c r="D51" s="7">
        <v>280</v>
      </c>
      <c r="E51" s="3">
        <v>73.5</v>
      </c>
      <c r="F51" s="3">
        <v>108</v>
      </c>
      <c r="G51" s="7">
        <v>360</v>
      </c>
      <c r="H51" s="3">
        <v>80.400000000000006</v>
      </c>
      <c r="I51">
        <v>199.6</v>
      </c>
      <c r="J51" s="3"/>
      <c r="K51" s="3"/>
      <c r="L51" s="3">
        <v>280</v>
      </c>
      <c r="M51" s="3">
        <v>299</v>
      </c>
      <c r="N51" s="3">
        <v>189.4</v>
      </c>
      <c r="O51" s="3">
        <v>310</v>
      </c>
      <c r="P51" s="3">
        <v>305</v>
      </c>
      <c r="Q51" s="3">
        <v>132</v>
      </c>
      <c r="S51" s="3">
        <v>239</v>
      </c>
      <c r="U51" s="3"/>
      <c r="V51" s="3"/>
      <c r="W51" s="3">
        <v>80</v>
      </c>
      <c r="Y51" s="3"/>
      <c r="Z51" s="3">
        <v>151</v>
      </c>
      <c r="AA51" s="3">
        <v>129.4</v>
      </c>
      <c r="AB51" s="3">
        <v>176.5</v>
      </c>
      <c r="AC51" s="3">
        <v>226.4</v>
      </c>
      <c r="AE51" s="37">
        <v>125</v>
      </c>
      <c r="AH51" s="7">
        <v>405</v>
      </c>
      <c r="AL51" s="3"/>
      <c r="AM51">
        <v>727</v>
      </c>
      <c r="AN51">
        <v>95.7</v>
      </c>
      <c r="AO51" s="3">
        <v>152</v>
      </c>
      <c r="AP51">
        <v>500</v>
      </c>
      <c r="AQ51">
        <v>580</v>
      </c>
      <c r="AR51">
        <v>354</v>
      </c>
      <c r="AS51" s="3"/>
      <c r="AT51" s="3"/>
      <c r="AV51">
        <v>189.4</v>
      </c>
      <c r="AW51">
        <v>97</v>
      </c>
      <c r="AX51" s="4">
        <v>99</v>
      </c>
      <c r="AY51" s="3"/>
      <c r="AZ51" s="3">
        <v>74.3</v>
      </c>
      <c r="BA51" s="7">
        <v>78.7</v>
      </c>
      <c r="BB51">
        <v>280</v>
      </c>
      <c r="BD51" s="9"/>
      <c r="BE51" s="9"/>
      <c r="BQ51">
        <v>360</v>
      </c>
    </row>
    <row r="52" spans="1:69" ht="15" thickBot="1" x14ac:dyDescent="0.4">
      <c r="A52" s="9" t="s">
        <v>66</v>
      </c>
      <c r="B52" s="16">
        <v>1600</v>
      </c>
      <c r="C52" s="9">
        <v>6000</v>
      </c>
      <c r="D52" s="9">
        <v>11000</v>
      </c>
      <c r="E52" s="9">
        <v>7500</v>
      </c>
      <c r="F52" s="9">
        <v>9600</v>
      </c>
      <c r="G52" s="9">
        <v>4200</v>
      </c>
      <c r="H52" s="9"/>
      <c r="I52" s="9">
        <v>6300</v>
      </c>
      <c r="J52" s="9"/>
      <c r="K52" s="9"/>
      <c r="L52" s="9">
        <v>7000</v>
      </c>
      <c r="M52" s="9">
        <v>5200</v>
      </c>
      <c r="N52" s="9">
        <v>8000</v>
      </c>
      <c r="O52" s="9">
        <v>10500</v>
      </c>
      <c r="P52" s="9">
        <v>11600</v>
      </c>
      <c r="Q52" s="9">
        <v>7000</v>
      </c>
      <c r="R52" s="9"/>
      <c r="S52" s="9">
        <v>10000</v>
      </c>
      <c r="T52" s="9"/>
      <c r="U52" s="9"/>
      <c r="V52" s="9"/>
      <c r="W52" s="9">
        <v>6200</v>
      </c>
      <c r="X52" s="9"/>
      <c r="Y52" s="9"/>
      <c r="Z52" s="9">
        <v>4200</v>
      </c>
      <c r="AA52" s="9">
        <v>3100</v>
      </c>
      <c r="AB52" s="9">
        <v>2400</v>
      </c>
      <c r="AC52" s="9">
        <v>2200</v>
      </c>
      <c r="AD52" s="9"/>
      <c r="AE52" s="51">
        <v>3700</v>
      </c>
      <c r="AF52" s="9"/>
      <c r="AG52" s="9"/>
      <c r="AH52" s="9">
        <v>4000</v>
      </c>
      <c r="AI52" s="9"/>
      <c r="AJ52" s="9"/>
      <c r="AK52" s="9"/>
      <c r="AL52" s="9"/>
      <c r="AM52" s="9">
        <v>3250</v>
      </c>
      <c r="AN52" s="9">
        <v>6200</v>
      </c>
      <c r="AO52" s="9">
        <v>6600</v>
      </c>
      <c r="AP52" s="9"/>
      <c r="AQ52" s="9">
        <v>8500</v>
      </c>
      <c r="AR52" s="9">
        <v>8000</v>
      </c>
      <c r="AS52" s="9"/>
      <c r="AT52" s="9"/>
      <c r="AU52" s="9"/>
      <c r="AV52" s="9">
        <v>8000</v>
      </c>
      <c r="AW52" s="9">
        <v>5250</v>
      </c>
      <c r="AX52" s="8">
        <v>3750</v>
      </c>
      <c r="AY52" s="9"/>
      <c r="AZ52" s="9">
        <v>5600</v>
      </c>
      <c r="BA52" s="9"/>
      <c r="BB52" s="9">
        <v>9000</v>
      </c>
      <c r="BC52" s="9"/>
      <c r="BQ52">
        <v>8000</v>
      </c>
    </row>
    <row r="53" spans="1:69" x14ac:dyDescent="0.35">
      <c r="A53" s="2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9" x14ac:dyDescent="0.35">
      <c r="A54" s="4" t="s">
        <v>68</v>
      </c>
      <c r="B54" s="17">
        <f t="shared" ref="B54:BM54" si="1">B18/B19</f>
        <v>0.5636363636363636</v>
      </c>
      <c r="C54" s="17">
        <f t="shared" si="1"/>
        <v>1.3728813559322033</v>
      </c>
      <c r="D54" s="17">
        <f t="shared" si="1"/>
        <v>1.0263157894736843</v>
      </c>
      <c r="E54" s="17">
        <f t="shared" si="1"/>
        <v>1.1649484536082473</v>
      </c>
      <c r="F54" s="17">
        <f t="shared" si="1"/>
        <v>1.3484251968503937</v>
      </c>
      <c r="G54" s="17">
        <f t="shared" si="1"/>
        <v>0.69</v>
      </c>
      <c r="H54" s="17">
        <f t="shared" si="1"/>
        <v>0.92671685358734057</v>
      </c>
      <c r="I54" s="17">
        <f t="shared" si="1"/>
        <v>0.78217266025521093</v>
      </c>
      <c r="J54" s="17">
        <f t="shared" si="1"/>
        <v>1.038888888888889</v>
      </c>
      <c r="K54" s="17">
        <f t="shared" si="1"/>
        <v>1.1594949755217727</v>
      </c>
      <c r="L54" s="17">
        <f t="shared" si="1"/>
        <v>1.3809293654629564</v>
      </c>
      <c r="M54" s="17">
        <f t="shared" si="1"/>
        <v>1.3101045296167249</v>
      </c>
      <c r="N54" s="17">
        <f t="shared" si="1"/>
        <v>1.428812986134596</v>
      </c>
      <c r="O54" s="17">
        <f t="shared" si="1"/>
        <v>1.4579124579124578</v>
      </c>
      <c r="P54" s="17">
        <f t="shared" si="1"/>
        <v>1.7595419847328246</v>
      </c>
      <c r="Q54" s="17">
        <f t="shared" si="1"/>
        <v>1.0625</v>
      </c>
      <c r="R54" s="17">
        <f t="shared" si="1"/>
        <v>1.1000000000000001</v>
      </c>
      <c r="S54" s="17">
        <f t="shared" si="1"/>
        <v>1.5940000000000001</v>
      </c>
      <c r="T54" s="17">
        <f t="shared" si="1"/>
        <v>1.5008726003490402</v>
      </c>
      <c r="U54" s="17">
        <f t="shared" si="1"/>
        <v>1.3274336283185841</v>
      </c>
      <c r="V54" s="17">
        <f t="shared" si="1"/>
        <v>0.5803571428571429</v>
      </c>
      <c r="W54" s="17">
        <f t="shared" si="1"/>
        <v>1.0495165543510108</v>
      </c>
      <c r="X54" s="17">
        <f t="shared" si="1"/>
        <v>0.6875</v>
      </c>
      <c r="Y54" s="17">
        <f t="shared" si="1"/>
        <v>0.52289196310935437</v>
      </c>
      <c r="Z54" s="17">
        <f t="shared" si="1"/>
        <v>1</v>
      </c>
      <c r="AA54" s="17">
        <f t="shared" si="1"/>
        <v>0.69658119658119655</v>
      </c>
      <c r="AB54" s="17">
        <f t="shared" si="1"/>
        <v>0.52243589743589747</v>
      </c>
      <c r="AC54" s="17">
        <f t="shared" si="1"/>
        <v>0.58750000000000002</v>
      </c>
      <c r="AD54" s="17">
        <f t="shared" si="1"/>
        <v>1.04</v>
      </c>
      <c r="AE54" s="17">
        <f t="shared" si="1"/>
        <v>0.73</v>
      </c>
      <c r="AF54" s="17">
        <f t="shared" si="1"/>
        <v>0.84545454545454546</v>
      </c>
      <c r="AG54" s="17">
        <f t="shared" si="1"/>
        <v>0.82758620689655171</v>
      </c>
      <c r="AH54" s="17">
        <f t="shared" si="1"/>
        <v>0.8666666666666667</v>
      </c>
      <c r="AI54" s="17">
        <f t="shared" si="1"/>
        <v>0.73421052631578942</v>
      </c>
      <c r="AJ54" s="17">
        <f t="shared" si="1"/>
        <v>1.0476190476190477</v>
      </c>
      <c r="AK54" s="17">
        <f t="shared" si="1"/>
        <v>0.79365079365079361</v>
      </c>
      <c r="AL54" s="17">
        <f t="shared" si="1"/>
        <v>0.54263565891472865</v>
      </c>
      <c r="AM54" s="17">
        <f t="shared" si="1"/>
        <v>0.93181818181818177</v>
      </c>
      <c r="AN54" s="17">
        <f t="shared" si="1"/>
        <v>0.78082191780821919</v>
      </c>
      <c r="AO54" s="17">
        <f t="shared" si="1"/>
        <v>0.80281690140845074</v>
      </c>
      <c r="AP54" s="17">
        <f t="shared" si="1"/>
        <v>1.4951134380453752</v>
      </c>
      <c r="AQ54" s="17">
        <f t="shared" si="1"/>
        <v>1.6724137931034482</v>
      </c>
      <c r="AR54" s="17">
        <f t="shared" si="1"/>
        <v>2.0093457943925235</v>
      </c>
      <c r="AS54" s="17">
        <f t="shared" si="1"/>
        <v>0.65639999999999998</v>
      </c>
      <c r="AT54" s="17">
        <f t="shared" si="1"/>
        <v>0.68</v>
      </c>
      <c r="AU54" s="17">
        <f t="shared" si="1"/>
        <v>0.69</v>
      </c>
      <c r="AV54" s="17">
        <f t="shared" si="1"/>
        <v>1.428812986134596</v>
      </c>
      <c r="AW54" s="17">
        <f t="shared" si="1"/>
        <v>0.80281690140845074</v>
      </c>
      <c r="AX54" s="17">
        <f t="shared" si="1"/>
        <v>0.73888888888888893</v>
      </c>
      <c r="AY54" s="17">
        <f t="shared" si="1"/>
        <v>1.5242718446601942</v>
      </c>
      <c r="AZ54" s="17">
        <f t="shared" si="1"/>
        <v>1.7555182651348908</v>
      </c>
      <c r="BA54" s="17">
        <f t="shared" si="1"/>
        <v>1.6725883082007851</v>
      </c>
      <c r="BB54" s="17">
        <f t="shared" si="1"/>
        <v>1.5306122448979593</v>
      </c>
      <c r="BC54" s="17">
        <f t="shared" si="1"/>
        <v>0.71276595744680848</v>
      </c>
      <c r="BD54" s="17">
        <f t="shared" si="1"/>
        <v>1.8650793650793651</v>
      </c>
      <c r="BE54" s="17">
        <f t="shared" si="1"/>
        <v>0.75</v>
      </c>
      <c r="BF54" s="17">
        <f t="shared" si="1"/>
        <v>1.7407407407407407</v>
      </c>
      <c r="BG54" s="17">
        <f t="shared" si="1"/>
        <v>0.75</v>
      </c>
      <c r="BH54" s="17">
        <f t="shared" si="1"/>
        <v>0.54761904761904767</v>
      </c>
      <c r="BI54" s="17">
        <f t="shared" si="1"/>
        <v>0.5357142857142857</v>
      </c>
      <c r="BJ54" s="17">
        <f t="shared" si="1"/>
        <v>0.94117647058823528</v>
      </c>
      <c r="BK54" s="17">
        <f t="shared" si="1"/>
        <v>1.1333333333333333</v>
      </c>
      <c r="BL54" s="17">
        <f t="shared" si="1"/>
        <v>1.1785714285714286</v>
      </c>
      <c r="BM54" s="17">
        <f t="shared" si="1"/>
        <v>1.125</v>
      </c>
      <c r="BN54" s="17">
        <f t="shared" ref="BN54:BQ54" si="2">BN18/BN19</f>
        <v>1.1428571428571428</v>
      </c>
      <c r="BO54" s="17">
        <f t="shared" si="2"/>
        <v>0.96590909090909094</v>
      </c>
      <c r="BP54" s="17">
        <f t="shared" si="2"/>
        <v>1.4365671641791045</v>
      </c>
      <c r="BQ54" s="17">
        <f t="shared" si="2"/>
        <v>1.6176470588235294</v>
      </c>
    </row>
    <row r="55" spans="1:69" x14ac:dyDescent="0.35">
      <c r="A55" s="4" t="s">
        <v>69</v>
      </c>
      <c r="B55" s="18">
        <f t="shared" ref="B55:BM55" si="3">B13*B18^2/127.324</f>
        <v>271.71625145298611</v>
      </c>
      <c r="C55" s="18">
        <f t="shared" si="3"/>
        <v>332.45065816342566</v>
      </c>
      <c r="D55" s="18">
        <f t="shared" si="3"/>
        <v>308.28072005277875</v>
      </c>
      <c r="E55" s="18">
        <f t="shared" si="3"/>
        <v>161.75363717759416</v>
      </c>
      <c r="F55" s="18">
        <f t="shared" si="3"/>
        <v>294.82265715811633</v>
      </c>
      <c r="G55" s="18">
        <f t="shared" si="3"/>
        <v>299.14234551223649</v>
      </c>
      <c r="H55" s="18">
        <f t="shared" si="3"/>
        <v>114.30688322704282</v>
      </c>
      <c r="I55" s="18">
        <f t="shared" si="3"/>
        <v>185.29306820395215</v>
      </c>
      <c r="J55" s="18">
        <f t="shared" si="3"/>
        <v>274.64578555496217</v>
      </c>
      <c r="K55" s="18">
        <f t="shared" si="3"/>
        <v>254.46891395180799</v>
      </c>
      <c r="L55" s="18">
        <f t="shared" si="3"/>
        <v>471.23872954038518</v>
      </c>
      <c r="M55" s="18">
        <f t="shared" si="3"/>
        <v>573.09000760265155</v>
      </c>
      <c r="N55" s="18">
        <f t="shared" si="3"/>
        <v>336.47623386007353</v>
      </c>
      <c r="O55" s="18">
        <f t="shared" si="3"/>
        <v>589.01385441864841</v>
      </c>
      <c r="P55" s="18">
        <f t="shared" si="3"/>
        <v>667.65417360434787</v>
      </c>
      <c r="Q55" s="18">
        <f t="shared" si="3"/>
        <v>275.78068549527188</v>
      </c>
      <c r="R55" s="18">
        <f t="shared" si="3"/>
        <v>467.10690835977516</v>
      </c>
      <c r="S55" s="18">
        <f t="shared" si="3"/>
        <v>598.67016430523711</v>
      </c>
      <c r="T55" s="18">
        <f t="shared" si="3"/>
        <v>348.52816436806887</v>
      </c>
      <c r="U55" s="18">
        <f t="shared" si="3"/>
        <v>530.14357073293331</v>
      </c>
      <c r="V55" s="18">
        <f t="shared" si="3"/>
        <v>132.73224215387515</v>
      </c>
      <c r="W55" s="18">
        <f t="shared" si="3"/>
        <v>161.23557538248878</v>
      </c>
      <c r="X55" s="18">
        <f t="shared" si="3"/>
        <v>205.27159058779179</v>
      </c>
      <c r="Y55" s="18">
        <f t="shared" si="3"/>
        <v>197.93253824887688</v>
      </c>
      <c r="Z55" s="18">
        <f t="shared" si="3"/>
        <v>296.89880737331532</v>
      </c>
      <c r="AA55" s="18">
        <f t="shared" si="3"/>
        <v>208.67236341930823</v>
      </c>
      <c r="AB55" s="18">
        <f t="shared" si="3"/>
        <v>208.67236341930823</v>
      </c>
      <c r="AC55" s="18">
        <f t="shared" si="3"/>
        <v>277.59102761458956</v>
      </c>
      <c r="AD55" s="18">
        <f t="shared" si="3"/>
        <v>191.13442870158022</v>
      </c>
      <c r="AE55" s="18">
        <f t="shared" si="3"/>
        <v>167.41541264804749</v>
      </c>
      <c r="AF55" s="18">
        <f t="shared" si="3"/>
        <v>407.57437717947914</v>
      </c>
      <c r="AG55" s="18">
        <f t="shared" si="3"/>
        <v>182.41462725016495</v>
      </c>
      <c r="AH55" s="18">
        <f t="shared" si="3"/>
        <v>398.19672646162547</v>
      </c>
      <c r="AI55" s="18">
        <f t="shared" si="3"/>
        <v>195.63570104614996</v>
      </c>
      <c r="AJ55" s="18">
        <f t="shared" si="3"/>
        <v>285.09943137193301</v>
      </c>
      <c r="AK55" s="18">
        <f t="shared" si="3"/>
        <v>235.61936477019259</v>
      </c>
      <c r="AL55" s="18">
        <f t="shared" si="3"/>
        <v>153.93798498319248</v>
      </c>
      <c r="AM55" s="18">
        <f t="shared" si="3"/>
        <v>633.72184348590997</v>
      </c>
      <c r="AN55" s="18">
        <f t="shared" si="3"/>
        <v>102.07030881844743</v>
      </c>
      <c r="AO55" s="18">
        <f t="shared" si="3"/>
        <v>153.10546322767115</v>
      </c>
      <c r="AP55" s="18">
        <f t="shared" si="3"/>
        <v>461.14472683861646</v>
      </c>
      <c r="AQ55" s="18">
        <f t="shared" si="3"/>
        <v>591.18469416606456</v>
      </c>
      <c r="AR55" s="18">
        <f t="shared" si="3"/>
        <v>348.52816436806887</v>
      </c>
      <c r="AS55" s="18">
        <f t="shared" si="3"/>
        <v>135.35891426596714</v>
      </c>
      <c r="AT55" s="18">
        <f t="shared" si="3"/>
        <v>145.26719235964941</v>
      </c>
      <c r="AU55" s="18">
        <f t="shared" si="3"/>
        <v>149.57117275611824</v>
      </c>
      <c r="AV55" s="18">
        <f t="shared" si="3"/>
        <v>336.47623386007353</v>
      </c>
      <c r="AW55" s="18">
        <f t="shared" si="3"/>
        <v>153.10546322767115</v>
      </c>
      <c r="AX55" s="18">
        <f t="shared" si="3"/>
        <v>138.92903144733123</v>
      </c>
      <c r="AY55" s="18">
        <f t="shared" si="3"/>
        <v>580.77817222204771</v>
      </c>
      <c r="AZ55" s="18">
        <f t="shared" si="3"/>
        <v>226.97998806195218</v>
      </c>
      <c r="BA55" s="18">
        <f t="shared" si="3"/>
        <v>205.96716722691716</v>
      </c>
      <c r="BB55" s="18">
        <f t="shared" si="3"/>
        <v>508.93782790361598</v>
      </c>
      <c r="BC55" s="18">
        <f t="shared" si="3"/>
        <v>211.53906569067891</v>
      </c>
      <c r="BD55" s="18">
        <f t="shared" si="3"/>
        <v>693.97756903647394</v>
      </c>
      <c r="BE55" s="18">
        <f t="shared" si="3"/>
        <v>519.54069931827462</v>
      </c>
      <c r="BF55" s="18">
        <f t="shared" si="3"/>
        <v>555.18205522917913</v>
      </c>
      <c r="BG55" s="18">
        <f t="shared" si="3"/>
        <v>706.85809431057771</v>
      </c>
      <c r="BH55" s="18">
        <f t="shared" si="3"/>
        <v>265.90430712198798</v>
      </c>
      <c r="BI55" s="18">
        <f t="shared" si="3"/>
        <v>176.71452357764443</v>
      </c>
      <c r="BJ55" s="18">
        <f t="shared" si="3"/>
        <v>804.24743174892399</v>
      </c>
      <c r="BK55" s="18">
        <f t="shared" si="3"/>
        <v>907.91995224780874</v>
      </c>
      <c r="BL55" s="18">
        <f t="shared" si="3"/>
        <v>855.29829411579908</v>
      </c>
      <c r="BM55" s="18">
        <f t="shared" si="3"/>
        <v>1017.875655807232</v>
      </c>
      <c r="BN55" s="18">
        <f t="shared" ref="BN55:BQ55" si="4">BN13*BN18^2/127.324</f>
        <v>804.24743174892399</v>
      </c>
      <c r="BO55" s="18">
        <f t="shared" si="4"/>
        <v>226.97998806195218</v>
      </c>
      <c r="BP55" s="18">
        <f t="shared" si="4"/>
        <v>279.39744274449436</v>
      </c>
      <c r="BQ55" s="18">
        <f t="shared" si="4"/>
        <v>486.569696208099</v>
      </c>
    </row>
    <row r="56" spans="1:69" x14ac:dyDescent="0.35">
      <c r="A56" s="4" t="s">
        <v>70</v>
      </c>
      <c r="B56" s="19">
        <f t="shared" ref="B56:BM56" si="5">B57/B13</f>
        <v>1120.8295372435678</v>
      </c>
      <c r="C56" s="19">
        <f t="shared" si="5"/>
        <v>622.76319540463714</v>
      </c>
      <c r="D56" s="19">
        <f t="shared" si="5"/>
        <v>92.985172185919382</v>
      </c>
      <c r="E56" s="19">
        <f t="shared" si="5"/>
        <v>249.08038204884778</v>
      </c>
      <c r="F56" s="19">
        <f t="shared" si="5"/>
        <v>187.21238729540386</v>
      </c>
      <c r="G56" s="19">
        <f t="shared" si="5"/>
        <v>373.92793189029561</v>
      </c>
      <c r="H56" s="19">
        <f t="shared" si="5"/>
        <v>186.00587573120544</v>
      </c>
      <c r="I56" s="19">
        <f t="shared" si="5"/>
        <v>247.57933308071065</v>
      </c>
      <c r="J56" s="19">
        <f t="shared" si="5"/>
        <v>617.95301749866485</v>
      </c>
      <c r="K56" s="19">
        <f t="shared" si="5"/>
        <v>493.79692752348348</v>
      </c>
      <c r="L56" s="19">
        <f t="shared" si="5"/>
        <v>568.74587666111654</v>
      </c>
      <c r="M56" s="19">
        <f t="shared" si="5"/>
        <v>522.21394217772615</v>
      </c>
      <c r="N56" s="19">
        <f t="shared" si="5"/>
        <v>331.6534078414125</v>
      </c>
      <c r="O56" s="19">
        <f t="shared" si="5"/>
        <v>349.87422952467716</v>
      </c>
      <c r="P56" s="19">
        <f t="shared" si="5"/>
        <v>349.85078696867834</v>
      </c>
      <c r="Q56" s="19">
        <f t="shared" si="5"/>
        <v>330.93682259432626</v>
      </c>
      <c r="R56" s="19">
        <f t="shared" si="5"/>
        <v>249.12368445854676</v>
      </c>
      <c r="S56" s="19">
        <f t="shared" si="5"/>
        <v>249.44590179384878</v>
      </c>
      <c r="T56" s="19">
        <f t="shared" si="5"/>
        <v>332.84439697150577</v>
      </c>
      <c r="U56" s="19">
        <f t="shared" si="5"/>
        <v>249.60926455342278</v>
      </c>
      <c r="V56" s="19">
        <f t="shared" si="5"/>
        <v>371.65027803085042</v>
      </c>
      <c r="W56" s="19">
        <f t="shared" si="5"/>
        <v>275.1485093902171</v>
      </c>
      <c r="X56" s="19">
        <f t="shared" si="5"/>
        <v>328.43454494046688</v>
      </c>
      <c r="Y56" s="19">
        <f t="shared" si="5"/>
        <v>751.15398265448789</v>
      </c>
      <c r="Z56" s="19">
        <f t="shared" si="5"/>
        <v>392.77238058761503</v>
      </c>
      <c r="AA56" s="19">
        <f t="shared" si="5"/>
        <v>610.36666300147658</v>
      </c>
      <c r="AB56" s="19">
        <f t="shared" si="5"/>
        <v>813.82221733530207</v>
      </c>
      <c r="AC56" s="19">
        <f t="shared" si="5"/>
        <v>1110.3641104583583</v>
      </c>
      <c r="AD56" s="19">
        <f t="shared" si="5"/>
        <v>358.37705381546294</v>
      </c>
      <c r="AE56" s="19">
        <f t="shared" si="5"/>
        <v>418.53853162011876</v>
      </c>
      <c r="AF56" s="19">
        <f t="shared" si="5"/>
        <v>747.21969149571169</v>
      </c>
      <c r="AG56" s="19">
        <f t="shared" si="5"/>
        <v>419.89567010147346</v>
      </c>
      <c r="AH56" s="19">
        <f t="shared" si="5"/>
        <v>248.8729540385159</v>
      </c>
      <c r="AI56" s="19">
        <f t="shared" si="5"/>
        <v>185.85391599384246</v>
      </c>
      <c r="AJ56" s="19">
        <f t="shared" si="5"/>
        <v>124.73100122522068</v>
      </c>
      <c r="AK56" s="19">
        <f t="shared" si="5"/>
        <v>123.7001665043511</v>
      </c>
      <c r="AL56" s="19">
        <f t="shared" si="5"/>
        <v>496.45000157079573</v>
      </c>
      <c r="AM56" s="19">
        <f t="shared" si="5"/>
        <v>464.72935188966727</v>
      </c>
      <c r="AN56" s="19">
        <f t="shared" si="5"/>
        <v>186.27831359366655</v>
      </c>
      <c r="AO56" s="19">
        <f t="shared" si="5"/>
        <v>181.17479815274419</v>
      </c>
      <c r="AP56" s="19">
        <f t="shared" si="5"/>
        <v>330.29491059815899</v>
      </c>
      <c r="AQ56" s="19">
        <f t="shared" si="5"/>
        <v>428.60890327039681</v>
      </c>
      <c r="AR56" s="19">
        <f t="shared" si="5"/>
        <v>248.61675724922247</v>
      </c>
      <c r="AS56" s="19">
        <f t="shared" si="5"/>
        <v>338.39728566491783</v>
      </c>
      <c r="AT56" s="19">
        <f t="shared" si="5"/>
        <v>363.16798089912356</v>
      </c>
      <c r="AU56" s="19">
        <f t="shared" si="5"/>
        <v>373.92793189029561</v>
      </c>
      <c r="AV56" s="19">
        <f t="shared" si="5"/>
        <v>331.6534078414125</v>
      </c>
      <c r="AW56" s="19">
        <f t="shared" si="5"/>
        <v>181.17479815274419</v>
      </c>
      <c r="AX56" s="19">
        <f t="shared" si="5"/>
        <v>312.59032075649526</v>
      </c>
      <c r="AY56" s="19">
        <f t="shared" si="5"/>
        <v>249.25063224529549</v>
      </c>
      <c r="AZ56" s="19">
        <f t="shared" si="5"/>
        <v>274.7521824243662</v>
      </c>
      <c r="BA56" s="19">
        <f t="shared" si="5"/>
        <v>249.27176413637648</v>
      </c>
      <c r="BB56" s="19">
        <f t="shared" si="5"/>
        <v>374.06930350915775</v>
      </c>
      <c r="BC56" s="19">
        <f t="shared" si="5"/>
        <v>331.41120291539693</v>
      </c>
      <c r="BD56" s="19">
        <f t="shared" si="5"/>
        <v>349.76469479438288</v>
      </c>
      <c r="BE56" s="19">
        <f t="shared" si="5"/>
        <v>1212.2616317426407</v>
      </c>
      <c r="BF56" s="19">
        <f t="shared" si="5"/>
        <v>374.74788727969587</v>
      </c>
      <c r="BG56" s="19">
        <f t="shared" si="5"/>
        <v>3534.2904715528884</v>
      </c>
      <c r="BH56" s="19">
        <f t="shared" si="5"/>
        <v>1116.7980899123495</v>
      </c>
      <c r="BI56" s="19">
        <f t="shared" si="5"/>
        <v>618.50083252175546</v>
      </c>
      <c r="BJ56" s="19">
        <f t="shared" si="5"/>
        <v>3418.0515849329267</v>
      </c>
      <c r="BK56" s="19">
        <f t="shared" si="5"/>
        <v>3404.6998209292824</v>
      </c>
      <c r="BL56" s="19">
        <f t="shared" si="5"/>
        <v>2993.5440294052969</v>
      </c>
      <c r="BM56" s="19">
        <f t="shared" si="5"/>
        <v>4071.5026232289283</v>
      </c>
      <c r="BN56" s="19">
        <f t="shared" ref="BN56:BQ56" si="6">BN57/BN13</f>
        <v>2814.8660111212339</v>
      </c>
      <c r="BO56" s="19">
        <f t="shared" si="6"/>
        <v>499.3559737362948</v>
      </c>
      <c r="BP56" s="19">
        <f t="shared" si="6"/>
        <v>249.59504885174829</v>
      </c>
      <c r="BQ56" s="19">
        <f t="shared" si="6"/>
        <v>330.8673934215073</v>
      </c>
    </row>
    <row r="57" spans="1:69" x14ac:dyDescent="0.35">
      <c r="A57" s="4" t="s">
        <v>71</v>
      </c>
      <c r="B57" s="20">
        <f t="shared" ref="B57:BM57" si="7">B55*B19/10</f>
        <v>4483.318148974271</v>
      </c>
      <c r="C57" s="20">
        <f t="shared" si="7"/>
        <v>2491.0527816185486</v>
      </c>
      <c r="D57" s="20">
        <f t="shared" si="7"/>
        <v>1487.7627549747101</v>
      </c>
      <c r="E57" s="20">
        <f t="shared" si="7"/>
        <v>996.32152819539112</v>
      </c>
      <c r="F57" s="20">
        <f t="shared" si="7"/>
        <v>1497.6990983632309</v>
      </c>
      <c r="G57" s="20">
        <f t="shared" si="7"/>
        <v>2991.4234551223649</v>
      </c>
      <c r="H57" s="20">
        <f t="shared" si="7"/>
        <v>744.02350292482174</v>
      </c>
      <c r="I57" s="20">
        <f t="shared" si="7"/>
        <v>1485.475998484264</v>
      </c>
      <c r="J57" s="20">
        <f t="shared" si="7"/>
        <v>2471.8120699946594</v>
      </c>
      <c r="K57" s="20">
        <f t="shared" si="7"/>
        <v>1975.1877100939339</v>
      </c>
      <c r="L57" s="20">
        <f t="shared" si="7"/>
        <v>3412.4752599666995</v>
      </c>
      <c r="M57" s="20">
        <f t="shared" si="7"/>
        <v>4177.7115374218092</v>
      </c>
      <c r="N57" s="20">
        <f t="shared" si="7"/>
        <v>1989.9204470484751</v>
      </c>
      <c r="O57" s="20">
        <f t="shared" si="7"/>
        <v>3498.7422952467714</v>
      </c>
      <c r="P57" s="20">
        <f t="shared" si="7"/>
        <v>3498.5078696867831</v>
      </c>
      <c r="Q57" s="20">
        <f t="shared" si="7"/>
        <v>1985.6209355659576</v>
      </c>
      <c r="R57" s="20">
        <f t="shared" si="7"/>
        <v>2989.484213502561</v>
      </c>
      <c r="S57" s="20">
        <f t="shared" si="7"/>
        <v>2993.3508215261854</v>
      </c>
      <c r="T57" s="20">
        <f t="shared" si="7"/>
        <v>1997.0663818290345</v>
      </c>
      <c r="U57" s="20">
        <f t="shared" si="7"/>
        <v>2995.3111746410732</v>
      </c>
      <c r="V57" s="20">
        <f t="shared" si="7"/>
        <v>1486.6011121234017</v>
      </c>
      <c r="W57" s="20">
        <f t="shared" si="7"/>
        <v>1100.5940375608684</v>
      </c>
      <c r="X57" s="20">
        <f t="shared" si="7"/>
        <v>1970.6072696428012</v>
      </c>
      <c r="Y57" s="20">
        <f t="shared" si="7"/>
        <v>3004.6159306179516</v>
      </c>
      <c r="Z57" s="20">
        <f t="shared" si="7"/>
        <v>2356.6342835256901</v>
      </c>
      <c r="AA57" s="20">
        <f t="shared" si="7"/>
        <v>2441.4666520059063</v>
      </c>
      <c r="AB57" s="20">
        <f t="shared" si="7"/>
        <v>3255.2888693412083</v>
      </c>
      <c r="AC57" s="20">
        <f t="shared" si="7"/>
        <v>4441.456441833433</v>
      </c>
      <c r="AD57" s="20">
        <f t="shared" si="7"/>
        <v>1433.5082152618518</v>
      </c>
      <c r="AE57" s="20">
        <f t="shared" si="7"/>
        <v>1674.154126480475</v>
      </c>
      <c r="AF57" s="20">
        <f t="shared" si="7"/>
        <v>4483.3181489742701</v>
      </c>
      <c r="AG57" s="20">
        <f t="shared" si="7"/>
        <v>1679.5826804058938</v>
      </c>
      <c r="AH57" s="20">
        <f t="shared" si="7"/>
        <v>2986.4754484621908</v>
      </c>
      <c r="AI57" s="20">
        <f t="shared" si="7"/>
        <v>1486.8313279507397</v>
      </c>
      <c r="AJ57" s="20">
        <f t="shared" si="7"/>
        <v>1496.7720147026482</v>
      </c>
      <c r="AK57" s="20">
        <f t="shared" si="7"/>
        <v>1484.4019980522132</v>
      </c>
      <c r="AL57" s="20">
        <f t="shared" si="7"/>
        <v>1985.8000062831829</v>
      </c>
      <c r="AM57" s="20">
        <f t="shared" si="7"/>
        <v>5576.7522226760075</v>
      </c>
      <c r="AN57" s="20">
        <f t="shared" si="7"/>
        <v>745.11325437466621</v>
      </c>
      <c r="AO57" s="20">
        <f t="shared" si="7"/>
        <v>1087.0487889164651</v>
      </c>
      <c r="AP57" s="20">
        <f t="shared" si="7"/>
        <v>2642.3592847852719</v>
      </c>
      <c r="AQ57" s="20">
        <f t="shared" si="7"/>
        <v>3428.8712261631745</v>
      </c>
      <c r="AR57" s="20">
        <f t="shared" si="7"/>
        <v>1491.7005434953348</v>
      </c>
      <c r="AS57" s="20">
        <f t="shared" si="7"/>
        <v>1353.5891426596713</v>
      </c>
      <c r="AT57" s="20">
        <f t="shared" si="7"/>
        <v>1452.6719235964943</v>
      </c>
      <c r="AU57" s="20">
        <f t="shared" si="7"/>
        <v>1495.7117275611824</v>
      </c>
      <c r="AV57" s="20">
        <f t="shared" si="7"/>
        <v>1989.9204470484751</v>
      </c>
      <c r="AW57" s="20">
        <f t="shared" si="7"/>
        <v>1087.0487889164651</v>
      </c>
      <c r="AX57" s="20">
        <f t="shared" si="7"/>
        <v>1250.361283025981</v>
      </c>
      <c r="AY57" s="20">
        <f t="shared" si="7"/>
        <v>2991.0075869435459</v>
      </c>
      <c r="AZ57" s="20">
        <f t="shared" si="7"/>
        <v>1099.0087296974648</v>
      </c>
      <c r="BA57" s="20">
        <f t="shared" si="7"/>
        <v>997.0870565455059</v>
      </c>
      <c r="BB57" s="20">
        <f t="shared" si="7"/>
        <v>2992.554428073262</v>
      </c>
      <c r="BC57" s="20">
        <f t="shared" si="7"/>
        <v>1988.4672174923817</v>
      </c>
      <c r="BD57" s="20">
        <f t="shared" si="7"/>
        <v>3497.6469479438288</v>
      </c>
      <c r="BE57" s="20">
        <f t="shared" si="7"/>
        <v>7273.5697904558447</v>
      </c>
      <c r="BF57" s="20">
        <f t="shared" si="7"/>
        <v>2997.983098237567</v>
      </c>
      <c r="BG57" s="20">
        <f t="shared" si="7"/>
        <v>14137.161886211554</v>
      </c>
      <c r="BH57" s="20">
        <f t="shared" si="7"/>
        <v>4467.192359649398</v>
      </c>
      <c r="BI57" s="20">
        <f t="shared" si="7"/>
        <v>2474.0033300870218</v>
      </c>
      <c r="BJ57" s="20">
        <f t="shared" si="7"/>
        <v>13672.206339731707</v>
      </c>
      <c r="BK57" s="20">
        <f t="shared" si="7"/>
        <v>13618.79928371713</v>
      </c>
      <c r="BL57" s="20">
        <f t="shared" si="7"/>
        <v>11974.176117621188</v>
      </c>
      <c r="BM57" s="20">
        <f t="shared" si="7"/>
        <v>16286.010492915713</v>
      </c>
      <c r="BN57" s="20">
        <f t="shared" ref="BN57:BQ57" si="8">BN55*BN19/10</f>
        <v>11259.464044484936</v>
      </c>
      <c r="BO57" s="20">
        <f t="shared" si="8"/>
        <v>1997.4238949451792</v>
      </c>
      <c r="BP57" s="20">
        <f t="shared" si="8"/>
        <v>1497.5702931104897</v>
      </c>
      <c r="BQ57" s="20">
        <f t="shared" si="8"/>
        <v>2646.9391473720584</v>
      </c>
    </row>
    <row r="58" spans="1:69" x14ac:dyDescent="0.35">
      <c r="A58" s="4" t="s">
        <v>72</v>
      </c>
      <c r="B58" s="18">
        <f t="shared" ref="B58:BE58" si="9">B13*B21*B24^2/127.324</f>
        <v>144.76453771480632</v>
      </c>
      <c r="C58" s="18">
        <f t="shared" si="9"/>
        <v>116.89862084131822</v>
      </c>
      <c r="D58" s="18">
        <f t="shared" si="9"/>
        <v>127.07612076277843</v>
      </c>
      <c r="E58" s="18">
        <f t="shared" si="9"/>
        <v>49.51430994942038</v>
      </c>
      <c r="F58" s="18">
        <f t="shared" si="9"/>
        <v>99.028619898840759</v>
      </c>
      <c r="G58" s="18">
        <f t="shared" si="9"/>
        <v>108.21212026012378</v>
      </c>
      <c r="H58" s="18">
        <f t="shared" si="9"/>
        <v>45.603656812541239</v>
      </c>
      <c r="I58" s="18">
        <f t="shared" si="9"/>
        <v>69.849360686123589</v>
      </c>
      <c r="J58" s="18">
        <f t="shared" si="9"/>
        <v>91.608809022650874</v>
      </c>
      <c r="K58" s="18">
        <f t="shared" si="9"/>
        <v>79.630548836040347</v>
      </c>
      <c r="L58" s="18">
        <f t="shared" si="9"/>
        <v>127.63406741855422</v>
      </c>
      <c r="M58" s="18">
        <f t="shared" si="9"/>
        <v>131.22364990103989</v>
      </c>
      <c r="N58" s="18">
        <f t="shared" si="9"/>
        <v>108.95039426973705</v>
      </c>
      <c r="O58" s="18"/>
      <c r="P58" s="18"/>
      <c r="Q58" s="18">
        <f t="shared" si="9"/>
        <v>95.425842731928</v>
      </c>
      <c r="R58" s="18">
        <f t="shared" si="9"/>
        <v>143.35082152618517</v>
      </c>
      <c r="S58" s="18">
        <f t="shared" si="9"/>
        <v>205.27159058779179</v>
      </c>
      <c r="T58" s="18">
        <f t="shared" si="9"/>
        <v>113.48276837045648</v>
      </c>
      <c r="U58" s="18">
        <f t="shared" si="9"/>
        <v>175.34793126197732</v>
      </c>
      <c r="V58" s="18">
        <f t="shared" si="9"/>
        <v>76.968992491596239</v>
      </c>
      <c r="W58" s="18">
        <f t="shared" si="9"/>
        <v>40.039269894128374</v>
      </c>
      <c r="X58" s="18">
        <f t="shared" si="9"/>
        <v>75.39819672646162</v>
      </c>
      <c r="Y58" s="18">
        <f t="shared" si="9"/>
        <v>107.17162514529861</v>
      </c>
      <c r="Z58" s="18">
        <f t="shared" si="9"/>
        <v>74.271464924130569</v>
      </c>
      <c r="AA58" s="18">
        <f t="shared" si="9"/>
        <v>100.5309289686155</v>
      </c>
      <c r="AB58" s="18">
        <f t="shared" si="9"/>
        <v>100.5309289686155</v>
      </c>
      <c r="AC58" s="18">
        <f t="shared" si="9"/>
        <v>132.95215356099399</v>
      </c>
      <c r="AD58" s="18">
        <f t="shared" si="9"/>
        <v>38.48449624579812</v>
      </c>
      <c r="AE58" s="18">
        <f t="shared" si="9"/>
        <v>45.603656812541239</v>
      </c>
      <c r="AF58" s="18">
        <f t="shared" si="9"/>
        <v>147.78046558386478</v>
      </c>
      <c r="AG58" s="18">
        <f t="shared" si="9"/>
        <v>38.264898997832304</v>
      </c>
      <c r="AH58" s="18">
        <f t="shared" si="9"/>
        <v>112.17837956708868</v>
      </c>
      <c r="AI58" s="18">
        <f t="shared" si="9"/>
        <v>72.633596179824707</v>
      </c>
      <c r="AJ58" s="18">
        <f t="shared" si="9"/>
        <v>97.113819861141664</v>
      </c>
      <c r="AK58" s="18">
        <f t="shared" si="9"/>
        <v>84.822971317269335</v>
      </c>
      <c r="AL58" s="18">
        <f t="shared" si="9"/>
        <v>76.968992491596239</v>
      </c>
      <c r="AM58" s="18">
        <f t="shared" si="9"/>
        <v>237.55144356130816</v>
      </c>
      <c r="AN58" s="18">
        <f t="shared" si="9"/>
        <v>31.769030190694608</v>
      </c>
      <c r="AO58" s="18">
        <f t="shared" si="9"/>
        <v>47.653545286041911</v>
      </c>
      <c r="AP58" s="18">
        <f t="shared" si="9"/>
        <v>149.57117275611824</v>
      </c>
      <c r="AQ58" s="18">
        <f t="shared" si="9"/>
        <v>173.18023310609155</v>
      </c>
      <c r="AR58" s="18">
        <f t="shared" si="9"/>
        <v>83.695768276208739</v>
      </c>
      <c r="AS58" s="18">
        <f t="shared" si="9"/>
        <v>36.191134428701581</v>
      </c>
      <c r="AT58" s="18">
        <f t="shared" si="9"/>
        <v>52.841569539128521</v>
      </c>
      <c r="AU58" s="18">
        <f t="shared" si="9"/>
        <v>42.47431748924005</v>
      </c>
      <c r="AV58" s="18">
        <f t="shared" si="9"/>
        <v>108.95039426973705</v>
      </c>
      <c r="AW58" s="18">
        <f t="shared" si="9"/>
        <v>47.653545286041911</v>
      </c>
      <c r="AX58" s="18">
        <f t="shared" si="9"/>
        <v>40.715026232289276</v>
      </c>
      <c r="AY58" s="18">
        <f t="shared" si="9"/>
        <v>205.27159058779179</v>
      </c>
      <c r="AZ58" s="18">
        <f t="shared" si="9"/>
        <v>40.039269894128374</v>
      </c>
      <c r="BA58" s="18">
        <f t="shared" si="9"/>
        <v>42.544689139518077</v>
      </c>
      <c r="BB58" s="18">
        <f t="shared" si="9"/>
        <v>163.76613992648677</v>
      </c>
      <c r="BC58" s="18">
        <f t="shared" si="9"/>
        <v>93.31704941723477</v>
      </c>
      <c r="BD58" s="18"/>
      <c r="BE58" s="18">
        <f t="shared" si="9"/>
        <v>117.80968238509629</v>
      </c>
      <c r="BF58" s="18"/>
      <c r="BG58" s="18"/>
      <c r="BH58" s="18"/>
      <c r="BI58" s="18"/>
      <c r="BJ58" s="18"/>
      <c r="BK58" s="18"/>
      <c r="BL58" s="18"/>
      <c r="BM58" s="18"/>
      <c r="BN58" s="18"/>
      <c r="BO58" s="67">
        <f t="shared" ref="BO58:BQ58" si="10">BO13*BO21*BO24^2/127.324</f>
        <v>76.310671986428332</v>
      </c>
      <c r="BP58" s="67">
        <f t="shared" si="10"/>
        <v>93.933420250698987</v>
      </c>
      <c r="BQ58" s="67">
        <f t="shared" si="10"/>
        <v>163.58473186516289</v>
      </c>
    </row>
    <row r="59" spans="1:69" x14ac:dyDescent="0.35">
      <c r="A59" s="4" t="s">
        <v>73</v>
      </c>
      <c r="B59" s="17">
        <f t="shared" ref="B59:BE59" si="11">B58/B55</f>
        <v>0.53277835587929234</v>
      </c>
      <c r="C59" s="17">
        <f t="shared" si="11"/>
        <v>0.35162697973620299</v>
      </c>
      <c r="D59" s="17">
        <f t="shared" si="11"/>
        <v>0.41220910844188552</v>
      </c>
      <c r="E59" s="17">
        <f t="shared" si="11"/>
        <v>0.30610940695606825</v>
      </c>
      <c r="F59" s="17">
        <f t="shared" si="11"/>
        <v>0.33589216260855664</v>
      </c>
      <c r="G59" s="17">
        <f t="shared" si="11"/>
        <v>0.36174123083385845</v>
      </c>
      <c r="H59" s="17">
        <f t="shared" si="11"/>
        <v>0.39895809880460714</v>
      </c>
      <c r="I59" s="17">
        <f t="shared" si="11"/>
        <v>0.37696693871591769</v>
      </c>
      <c r="J59" s="17">
        <f t="shared" si="11"/>
        <v>0.33355257513797931</v>
      </c>
      <c r="K59" s="17">
        <f t="shared" si="11"/>
        <v>0.31292839506172843</v>
      </c>
      <c r="L59" s="17">
        <f t="shared" si="11"/>
        <v>0.27084799999999998</v>
      </c>
      <c r="M59" s="17">
        <f t="shared" si="11"/>
        <v>0.22897563761401857</v>
      </c>
      <c r="N59" s="17">
        <f t="shared" si="11"/>
        <v>0.32379818633801333</v>
      </c>
      <c r="O59" s="17"/>
      <c r="P59" s="17"/>
      <c r="Q59" s="17">
        <f t="shared" si="11"/>
        <v>0.34602076124567477</v>
      </c>
      <c r="R59" s="17">
        <f t="shared" si="11"/>
        <v>0.30689081869834706</v>
      </c>
      <c r="S59" s="17">
        <f t="shared" si="11"/>
        <v>0.34287927280627317</v>
      </c>
      <c r="T59" s="17">
        <f t="shared" si="11"/>
        <v>0.32560573282855598</v>
      </c>
      <c r="U59" s="17">
        <f t="shared" si="11"/>
        <v>0.33075555555555558</v>
      </c>
      <c r="V59" s="17">
        <f t="shared" si="11"/>
        <v>0.57988165680473369</v>
      </c>
      <c r="W59" s="17">
        <f t="shared" si="11"/>
        <v>0.24832776388923966</v>
      </c>
      <c r="X59" s="17">
        <f t="shared" si="11"/>
        <v>0.36730945821854905</v>
      </c>
      <c r="Y59" s="17">
        <f t="shared" si="11"/>
        <v>0.54145531651063306</v>
      </c>
      <c r="Z59" s="17">
        <f t="shared" si="11"/>
        <v>0.25015750511501023</v>
      </c>
      <c r="AA59" s="17">
        <f t="shared" si="11"/>
        <v>0.48176446234333242</v>
      </c>
      <c r="AB59" s="17">
        <f t="shared" si="11"/>
        <v>0.48176446234333242</v>
      </c>
      <c r="AC59" s="17">
        <f t="shared" si="11"/>
        <v>0.47894975101856041</v>
      </c>
      <c r="AD59" s="17">
        <f t="shared" si="11"/>
        <v>0.20134779750164364</v>
      </c>
      <c r="AE59" s="17">
        <f t="shared" si="11"/>
        <v>0.27239819853631081</v>
      </c>
      <c r="AF59" s="17">
        <f t="shared" si="11"/>
        <v>0.36258526997340729</v>
      </c>
      <c r="AG59" s="17">
        <f t="shared" si="11"/>
        <v>0.20976880842650572</v>
      </c>
      <c r="AH59" s="17">
        <f t="shared" si="11"/>
        <v>0.28171597633136092</v>
      </c>
      <c r="AI59" s="17">
        <f t="shared" si="11"/>
        <v>0.37126963939312196</v>
      </c>
      <c r="AJ59" s="17">
        <f t="shared" si="11"/>
        <v>0.34063140495867772</v>
      </c>
      <c r="AK59" s="17">
        <f t="shared" si="11"/>
        <v>0.36</v>
      </c>
      <c r="AL59" s="17">
        <f t="shared" si="11"/>
        <v>0.5</v>
      </c>
      <c r="AM59" s="17">
        <f t="shared" si="11"/>
        <v>0.37485127900059489</v>
      </c>
      <c r="AN59" s="17">
        <f t="shared" si="11"/>
        <v>0.3112465373961219</v>
      </c>
      <c r="AO59" s="17">
        <f t="shared" si="11"/>
        <v>0.31124653739612185</v>
      </c>
      <c r="AP59" s="17">
        <f t="shared" si="11"/>
        <v>0.32434757257554547</v>
      </c>
      <c r="AQ59" s="17">
        <f t="shared" si="11"/>
        <v>0.29293761292379633</v>
      </c>
      <c r="AR59" s="17">
        <f t="shared" si="11"/>
        <v>0.24014061654948624</v>
      </c>
      <c r="AS59" s="17">
        <f t="shared" si="11"/>
        <v>0.26737163654836588</v>
      </c>
      <c r="AT59" s="17">
        <f t="shared" si="11"/>
        <v>0.36375432525951551</v>
      </c>
      <c r="AU59" s="17">
        <f t="shared" si="11"/>
        <v>0.28397395505145978</v>
      </c>
      <c r="AV59" s="17">
        <f t="shared" si="11"/>
        <v>0.32379818633801333</v>
      </c>
      <c r="AW59" s="17">
        <f t="shared" si="11"/>
        <v>0.31124653739612185</v>
      </c>
      <c r="AX59" s="17">
        <f t="shared" si="11"/>
        <v>0.29306348578212443</v>
      </c>
      <c r="AY59" s="17">
        <f t="shared" si="11"/>
        <v>0.35344233031765998</v>
      </c>
      <c r="AZ59" s="17">
        <f t="shared" si="11"/>
        <v>0.17640000000000003</v>
      </c>
      <c r="BA59" s="17">
        <f t="shared" si="11"/>
        <v>0.20656053929530402</v>
      </c>
      <c r="BB59" s="17">
        <f t="shared" si="11"/>
        <v>0.32178024691358026</v>
      </c>
      <c r="BC59" s="17">
        <f t="shared" si="11"/>
        <v>0.44113388282468252</v>
      </c>
      <c r="BD59" s="17"/>
      <c r="BE59" s="17">
        <f t="shared" si="11"/>
        <v>0.22675736961451248</v>
      </c>
      <c r="BF59" s="17"/>
      <c r="BG59" s="17"/>
      <c r="BH59" s="17"/>
      <c r="BI59" s="17"/>
      <c r="BJ59" s="17"/>
      <c r="BK59" s="17"/>
      <c r="BL59" s="17"/>
      <c r="BM59" s="17"/>
      <c r="BN59" s="17"/>
      <c r="BO59" s="68">
        <f t="shared" ref="BO59:BQ59" si="12">BO58/BO55</f>
        <v>0.33620000000000005</v>
      </c>
      <c r="BP59" s="68">
        <f t="shared" si="12"/>
        <v>0.33619999999999994</v>
      </c>
      <c r="BQ59" s="68">
        <f t="shared" si="12"/>
        <v>0.3362</v>
      </c>
    </row>
    <row r="60" spans="1:69" x14ac:dyDescent="0.35">
      <c r="A60" s="4" t="s">
        <v>74</v>
      </c>
      <c r="B60" s="17">
        <f t="shared" ref="B60:BC60" si="13">B25/B24</f>
        <v>0.16666666666666666</v>
      </c>
      <c r="C60" s="17">
        <f t="shared" si="13"/>
        <v>0.23278688524590163</v>
      </c>
      <c r="D60" s="17">
        <f t="shared" si="13"/>
        <v>0.20125786163522014</v>
      </c>
      <c r="E60" s="17">
        <f t="shared" si="13"/>
        <v>0.19899244332493701</v>
      </c>
      <c r="F60" s="17">
        <f t="shared" si="13"/>
        <v>0.2141057934508816</v>
      </c>
      <c r="G60" s="17">
        <f t="shared" si="13"/>
        <v>0.19277108433734941</v>
      </c>
      <c r="H60" s="17">
        <f t="shared" si="13"/>
        <v>0.22834645669291337</v>
      </c>
      <c r="I60" s="17">
        <f t="shared" si="13"/>
        <v>0.2</v>
      </c>
      <c r="J60" s="17">
        <f t="shared" si="13"/>
        <v>0.25</v>
      </c>
      <c r="K60" s="17">
        <f t="shared" si="13"/>
        <v>0.29213483146067415</v>
      </c>
      <c r="L60" s="17">
        <f t="shared" si="13"/>
        <v>0.28260869565217395</v>
      </c>
      <c r="M60" s="17">
        <f t="shared" si="13"/>
        <v>0.28446389496717722</v>
      </c>
      <c r="N60" s="17">
        <f t="shared" si="13"/>
        <v>0.37205882352941178</v>
      </c>
      <c r="O60" s="17"/>
      <c r="P60" s="17"/>
      <c r="Q60" s="17">
        <f t="shared" si="13"/>
        <v>0.24444444444444444</v>
      </c>
      <c r="R60" s="17">
        <f t="shared" si="13"/>
        <v>0.20512820512820512</v>
      </c>
      <c r="S60" s="17">
        <f t="shared" si="13"/>
        <v>0.27272727272727271</v>
      </c>
      <c r="T60" s="17">
        <f t="shared" si="13"/>
        <v>0.31700288184438036</v>
      </c>
      <c r="U60" s="17">
        <f t="shared" si="13"/>
        <v>0.3377049180327869</v>
      </c>
      <c r="V60" s="17">
        <f t="shared" si="13"/>
        <v>0.22857142857142856</v>
      </c>
      <c r="W60" s="17">
        <f t="shared" si="13"/>
        <v>0.28011204481792717</v>
      </c>
      <c r="X60" s="17">
        <f t="shared" si="13"/>
        <v>0.255</v>
      </c>
      <c r="Y60" s="17">
        <f t="shared" si="13"/>
        <v>0.26876513317191286</v>
      </c>
      <c r="Z60" s="17">
        <f t="shared" si="13"/>
        <v>0.27707808564231734</v>
      </c>
      <c r="AA60" s="17">
        <f t="shared" si="13"/>
        <v>0.1875</v>
      </c>
      <c r="AB60" s="17">
        <f t="shared" si="13"/>
        <v>0.1875</v>
      </c>
      <c r="AC60" s="17">
        <f t="shared" si="13"/>
        <v>0.18478260869565216</v>
      </c>
      <c r="AD60" s="17">
        <f t="shared" si="13"/>
        <v>0.25714285714285712</v>
      </c>
      <c r="AE60" s="17">
        <f t="shared" si="13"/>
        <v>0.23622047244094488</v>
      </c>
      <c r="AF60" s="17">
        <f t="shared" si="13"/>
        <v>0.1875</v>
      </c>
      <c r="AG60" s="17">
        <f t="shared" si="13"/>
        <v>0.29226361031518622</v>
      </c>
      <c r="AH60" s="17">
        <f t="shared" si="13"/>
        <v>0.2318840579710145</v>
      </c>
      <c r="AI60" s="17">
        <f t="shared" si="13"/>
        <v>0.20588235294117646</v>
      </c>
      <c r="AJ60" s="17">
        <f t="shared" si="13"/>
        <v>0.18691588785046728</v>
      </c>
      <c r="AK60" s="17">
        <f t="shared" si="13"/>
        <v>0.23333333333333334</v>
      </c>
      <c r="AL60" s="17">
        <f t="shared" si="13"/>
        <v>0.22857142857142856</v>
      </c>
      <c r="AM60" s="17">
        <f t="shared" si="13"/>
        <v>0.23943661971830985</v>
      </c>
      <c r="AN60" s="17">
        <f t="shared" si="13"/>
        <v>0.24842767295597484</v>
      </c>
      <c r="AO60" s="17">
        <f t="shared" si="13"/>
        <v>0.24842767295597484</v>
      </c>
      <c r="AP60" s="17">
        <f t="shared" si="13"/>
        <v>0.30144927536231886</v>
      </c>
      <c r="AQ60" s="17">
        <f t="shared" si="13"/>
        <v>0.29904761904761901</v>
      </c>
      <c r="AR60" s="17">
        <f t="shared" si="13"/>
        <v>0.31879194630872482</v>
      </c>
      <c r="AS60" s="17">
        <f t="shared" si="13"/>
        <v>0.29166666666666669</v>
      </c>
      <c r="AT60" s="17">
        <f t="shared" si="13"/>
        <v>0.29310344827586204</v>
      </c>
      <c r="AU60" s="17">
        <f t="shared" si="13"/>
        <v>0.28846153846153844</v>
      </c>
      <c r="AV60" s="17">
        <f t="shared" si="13"/>
        <v>0.37205882352941178</v>
      </c>
      <c r="AW60" s="17">
        <f t="shared" si="13"/>
        <v>0.24842767295597484</v>
      </c>
      <c r="AX60" s="17">
        <f t="shared" si="13"/>
        <v>0.22222222222222221</v>
      </c>
      <c r="AY60" s="17">
        <f t="shared" si="13"/>
        <v>0.25757575757575757</v>
      </c>
      <c r="AZ60" s="17">
        <f t="shared" si="13"/>
        <v>0.28011204481792717</v>
      </c>
      <c r="BA60" s="17">
        <f t="shared" si="13"/>
        <v>0.27717391304347827</v>
      </c>
      <c r="BB60" s="17">
        <f t="shared" si="13"/>
        <v>0.3047091412742382</v>
      </c>
      <c r="BC60" s="17">
        <f t="shared" si="13"/>
        <v>0.2292134831460674</v>
      </c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Q60" s="17"/>
    </row>
    <row r="61" spans="1:69" x14ac:dyDescent="0.35">
      <c r="A61" s="4" t="s">
        <v>75</v>
      </c>
      <c r="B61" s="18">
        <f t="shared" ref="B61:BC61" si="14">B13*B21*B24*B25/31.831</f>
        <v>96.509691809870887</v>
      </c>
      <c r="C61" s="18">
        <f t="shared" si="14"/>
        <v>108.84986334076842</v>
      </c>
      <c r="D61" s="18">
        <f t="shared" si="14"/>
        <v>102.30027331846314</v>
      </c>
      <c r="E61" s="18">
        <f t="shared" si="14"/>
        <v>39.411894065533609</v>
      </c>
      <c r="F61" s="18">
        <f t="shared" si="14"/>
        <v>84.810404951148271</v>
      </c>
      <c r="G61" s="18">
        <f t="shared" si="14"/>
        <v>83.440671043950871</v>
      </c>
      <c r="H61" s="18">
        <f t="shared" si="14"/>
        <v>41.653733781533724</v>
      </c>
      <c r="I61" s="18">
        <f t="shared" si="14"/>
        <v>55.879488548898877</v>
      </c>
      <c r="J61" s="18">
        <f t="shared" si="14"/>
        <v>91.608809022650874</v>
      </c>
      <c r="K61" s="18">
        <f t="shared" si="14"/>
        <v>93.051427853350518</v>
      </c>
      <c r="L61" s="18">
        <f t="shared" si="14"/>
        <v>144.28198925575694</v>
      </c>
      <c r="M61" s="18">
        <f t="shared" si="14"/>
        <v>149.31356225063618</v>
      </c>
      <c r="N61" s="18">
        <f t="shared" si="14"/>
        <v>162.14382206025573</v>
      </c>
      <c r="O61" s="18"/>
      <c r="P61" s="18"/>
      <c r="Q61" s="18">
        <f t="shared" si="14"/>
        <v>93.305268448996259</v>
      </c>
      <c r="R61" s="18">
        <f t="shared" si="14"/>
        <v>117.62118689328014</v>
      </c>
      <c r="S61" s="18">
        <f t="shared" si="14"/>
        <v>223.93264427759104</v>
      </c>
      <c r="T61" s="18">
        <f t="shared" si="14"/>
        <v>143.89745845245204</v>
      </c>
      <c r="U61" s="18">
        <f t="shared" si="14"/>
        <v>236.86343501617921</v>
      </c>
      <c r="V61" s="18">
        <f t="shared" si="14"/>
        <v>70.371650278030856</v>
      </c>
      <c r="W61" s="18">
        <f t="shared" si="14"/>
        <v>44.861927052244667</v>
      </c>
      <c r="X61" s="18">
        <f t="shared" si="14"/>
        <v>76.906160660990864</v>
      </c>
      <c r="Y61" s="18">
        <f t="shared" si="14"/>
        <v>115.215984417706</v>
      </c>
      <c r="Z61" s="18">
        <f t="shared" si="14"/>
        <v>82.315981276114485</v>
      </c>
      <c r="AA61" s="18">
        <f t="shared" si="14"/>
        <v>75.39819672646162</v>
      </c>
      <c r="AB61" s="18">
        <f t="shared" si="14"/>
        <v>75.39819672646162</v>
      </c>
      <c r="AC61" s="18">
        <f t="shared" si="14"/>
        <v>98.268983066821647</v>
      </c>
      <c r="AD61" s="18">
        <f t="shared" si="14"/>
        <v>39.584053281392357</v>
      </c>
      <c r="AE61" s="18">
        <f t="shared" si="14"/>
        <v>43.090069429172821</v>
      </c>
      <c r="AF61" s="18">
        <f t="shared" si="14"/>
        <v>110.83534918789859</v>
      </c>
      <c r="AG61" s="18">
        <f t="shared" si="14"/>
        <v>44.733750117809677</v>
      </c>
      <c r="AH61" s="18">
        <f t="shared" si="14"/>
        <v>104.04951148251705</v>
      </c>
      <c r="AI61" s="18">
        <f t="shared" si="14"/>
        <v>59.815902736326223</v>
      </c>
      <c r="AJ61" s="18">
        <f t="shared" si="14"/>
        <v>72.608463447582551</v>
      </c>
      <c r="AK61" s="18">
        <f t="shared" si="14"/>
        <v>79.168106562784715</v>
      </c>
      <c r="AL61" s="18">
        <f t="shared" si="14"/>
        <v>70.371650278030856</v>
      </c>
      <c r="AM61" s="18">
        <f t="shared" si="14"/>
        <v>227.51405862209796</v>
      </c>
      <c r="AN61" s="18">
        <f t="shared" si="14"/>
        <v>31.569224969369486</v>
      </c>
      <c r="AO61" s="18">
        <f t="shared" si="14"/>
        <v>47.353837454054229</v>
      </c>
      <c r="AP61" s="18">
        <f t="shared" si="14"/>
        <v>180.35248656969623</v>
      </c>
      <c r="AQ61" s="18">
        <f t="shared" si="14"/>
        <v>207.15654550595332</v>
      </c>
      <c r="AR61" s="18">
        <f t="shared" si="14"/>
        <v>106.72614746630644</v>
      </c>
      <c r="AS61" s="18">
        <f t="shared" si="14"/>
        <v>42.222990166818512</v>
      </c>
      <c r="AT61" s="18">
        <f t="shared" si="14"/>
        <v>61.952184976909301</v>
      </c>
      <c r="AU61" s="18">
        <f t="shared" si="14"/>
        <v>49.008827872200058</v>
      </c>
      <c r="AV61" s="18">
        <f t="shared" si="14"/>
        <v>162.14382206025573</v>
      </c>
      <c r="AW61" s="18">
        <f t="shared" si="14"/>
        <v>47.353837454054229</v>
      </c>
      <c r="AX61" s="18">
        <f t="shared" si="14"/>
        <v>36.191134428701581</v>
      </c>
      <c r="AY61" s="18">
        <f t="shared" si="14"/>
        <v>211.49194181772486</v>
      </c>
      <c r="AZ61" s="18">
        <f t="shared" si="14"/>
        <v>44.861927052244667</v>
      </c>
      <c r="BA61" s="18">
        <f t="shared" si="14"/>
        <v>47.169111872074389</v>
      </c>
      <c r="BB61" s="18">
        <f t="shared" si="14"/>
        <v>199.60415946718609</v>
      </c>
      <c r="BC61" s="18">
        <f t="shared" si="14"/>
        <v>85.558103735352319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Q61" s="18"/>
    </row>
    <row r="62" spans="1:69" x14ac:dyDescent="0.35">
      <c r="A62" s="4" t="s">
        <v>76</v>
      </c>
      <c r="B62" s="17">
        <f t="shared" ref="B62:BC62" si="15">B61/B55</f>
        <v>0.35518557058619493</v>
      </c>
      <c r="C62" s="17">
        <f t="shared" si="15"/>
        <v>0.3274165975248578</v>
      </c>
      <c r="D62" s="17">
        <f t="shared" si="15"/>
        <v>0.33184129484629782</v>
      </c>
      <c r="E62" s="17">
        <f t="shared" si="15"/>
        <v>0.24365383525974202</v>
      </c>
      <c r="F62" s="17">
        <f t="shared" si="15"/>
        <v>0.28766583195695034</v>
      </c>
      <c r="G62" s="17">
        <f t="shared" si="15"/>
        <v>0.27893299726948123</v>
      </c>
      <c r="H62" s="17">
        <f t="shared" si="15"/>
        <v>0.36440267292389306</v>
      </c>
      <c r="I62" s="17">
        <f t="shared" si="15"/>
        <v>0.30157355097273419</v>
      </c>
      <c r="J62" s="17">
        <f t="shared" si="15"/>
        <v>0.33355257513797931</v>
      </c>
      <c r="K62" s="17">
        <f t="shared" si="15"/>
        <v>0.36566913580246918</v>
      </c>
      <c r="L62" s="17">
        <f t="shared" si="15"/>
        <v>0.30617599999999995</v>
      </c>
      <c r="M62" s="17">
        <f t="shared" si="15"/>
        <v>0.26054120691310645</v>
      </c>
      <c r="N62" s="17">
        <f t="shared" si="15"/>
        <v>0.48188788907951402</v>
      </c>
      <c r="O62" s="17"/>
      <c r="P62" s="17"/>
      <c r="Q62" s="17">
        <f t="shared" si="15"/>
        <v>0.33833141099577085</v>
      </c>
      <c r="R62" s="17">
        <f t="shared" si="15"/>
        <v>0.25180785123966937</v>
      </c>
      <c r="S62" s="17">
        <f t="shared" si="15"/>
        <v>0.37405011578866165</v>
      </c>
      <c r="T62" s="17">
        <f t="shared" si="15"/>
        <v>0.4128718226068146</v>
      </c>
      <c r="U62" s="17">
        <f t="shared" si="15"/>
        <v>0.44679111111111114</v>
      </c>
      <c r="V62" s="17">
        <f t="shared" si="15"/>
        <v>0.53017751479289943</v>
      </c>
      <c r="W62" s="17">
        <f t="shared" si="15"/>
        <v>0.27823839091231328</v>
      </c>
      <c r="X62" s="17">
        <f t="shared" si="15"/>
        <v>0.37465564738292012</v>
      </c>
      <c r="Y62" s="17">
        <f t="shared" si="15"/>
        <v>0.5820972409944819</v>
      </c>
      <c r="Z62" s="17">
        <f t="shared" si="15"/>
        <v>0.27725265050530101</v>
      </c>
      <c r="AA62" s="17">
        <f t="shared" si="15"/>
        <v>0.36132334675749933</v>
      </c>
      <c r="AB62" s="17">
        <f t="shared" si="15"/>
        <v>0.36132334675749933</v>
      </c>
      <c r="AC62" s="17">
        <f t="shared" si="15"/>
        <v>0.35400633770937073</v>
      </c>
      <c r="AD62" s="17">
        <f t="shared" si="15"/>
        <v>0.20710059171597636</v>
      </c>
      <c r="AE62" s="17">
        <f t="shared" si="15"/>
        <v>0.25738412460123855</v>
      </c>
      <c r="AF62" s="17">
        <f t="shared" si="15"/>
        <v>0.27193895248005545</v>
      </c>
      <c r="AG62" s="17">
        <f t="shared" si="15"/>
        <v>0.24523115712898086</v>
      </c>
      <c r="AH62" s="17">
        <f t="shared" si="15"/>
        <v>0.26130177514792902</v>
      </c>
      <c r="AI62" s="17">
        <f t="shared" si="15"/>
        <v>0.30575146773551215</v>
      </c>
      <c r="AJ62" s="17">
        <f t="shared" si="15"/>
        <v>0.25467768595041324</v>
      </c>
      <c r="AK62" s="17">
        <f t="shared" si="15"/>
        <v>0.33600000000000002</v>
      </c>
      <c r="AL62" s="17">
        <f t="shared" si="15"/>
        <v>0.45714285714285718</v>
      </c>
      <c r="AM62" s="17">
        <f t="shared" si="15"/>
        <v>0.35901249256395001</v>
      </c>
      <c r="AN62" s="17">
        <f t="shared" si="15"/>
        <v>0.30928901200369346</v>
      </c>
      <c r="AO62" s="17">
        <f t="shared" si="15"/>
        <v>0.30928901200369346</v>
      </c>
      <c r="AP62" s="17">
        <f t="shared" si="15"/>
        <v>0.39109736287370128</v>
      </c>
      <c r="AQ62" s="17">
        <f t="shared" si="15"/>
        <v>0.35040918269741733</v>
      </c>
      <c r="AR62" s="17">
        <f t="shared" si="15"/>
        <v>0.30621957815035156</v>
      </c>
      <c r="AS62" s="17">
        <f t="shared" si="15"/>
        <v>0.31193357597309351</v>
      </c>
      <c r="AT62" s="17">
        <f t="shared" si="15"/>
        <v>0.42647058823529405</v>
      </c>
      <c r="AU62" s="17">
        <f t="shared" si="15"/>
        <v>0.32766225582860747</v>
      </c>
      <c r="AV62" s="17">
        <f t="shared" si="15"/>
        <v>0.48188788907951402</v>
      </c>
      <c r="AW62" s="17">
        <f t="shared" si="15"/>
        <v>0.30928901200369346</v>
      </c>
      <c r="AX62" s="17">
        <f t="shared" si="15"/>
        <v>0.26050087625077728</v>
      </c>
      <c r="AY62" s="17">
        <f t="shared" si="15"/>
        <v>0.36415270396364963</v>
      </c>
      <c r="AZ62" s="17">
        <f t="shared" si="15"/>
        <v>0.1976470588235294</v>
      </c>
      <c r="BA62" s="17">
        <f t="shared" si="15"/>
        <v>0.22901277182740229</v>
      </c>
      <c r="BB62" s="17">
        <f t="shared" si="15"/>
        <v>0.39219753086419756</v>
      </c>
      <c r="BC62" s="17">
        <f t="shared" si="15"/>
        <v>0.40445533526397853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Q62" s="17"/>
    </row>
    <row r="63" spans="1:69" x14ac:dyDescent="0.35">
      <c r="A63" s="4" t="s">
        <v>77</v>
      </c>
      <c r="B63" s="20">
        <f t="shared" ref="B63" si="16">100*B34/B19</f>
        <v>29.09090909090909</v>
      </c>
      <c r="C63" s="20"/>
      <c r="D63" s="20">
        <f t="shared" ref="D63:BD63" si="17">100*D34/D19</f>
        <v>115.20928305014505</v>
      </c>
      <c r="E63" s="20">
        <f t="shared" si="17"/>
        <v>92.864680574721973</v>
      </c>
      <c r="F63" s="20"/>
      <c r="G63" s="20">
        <f t="shared" si="17"/>
        <v>62</v>
      </c>
      <c r="H63" s="20"/>
      <c r="I63" s="20">
        <f t="shared" si="17"/>
        <v>75.216105976125434</v>
      </c>
      <c r="J63" s="20">
        <f t="shared" si="17"/>
        <v>63.555555555555557</v>
      </c>
      <c r="K63" s="20"/>
      <c r="L63" s="20"/>
      <c r="M63" s="20"/>
      <c r="N63" s="20">
        <f t="shared" si="17"/>
        <v>104.66689212039229</v>
      </c>
      <c r="O63" s="20"/>
      <c r="P63" s="20"/>
      <c r="Q63" s="20"/>
      <c r="R63" s="20">
        <f t="shared" si="17"/>
        <v>92.1875</v>
      </c>
      <c r="S63" s="20">
        <f t="shared" si="17"/>
        <v>104</v>
      </c>
      <c r="T63" s="20"/>
      <c r="U63" s="20"/>
      <c r="V63" s="20"/>
      <c r="W63" s="20"/>
      <c r="X63" s="20">
        <f t="shared" si="17"/>
        <v>59.583333333333336</v>
      </c>
      <c r="Y63" s="20"/>
      <c r="Z63" s="20"/>
      <c r="AA63" s="20">
        <f t="shared" si="17"/>
        <v>42.735042735042732</v>
      </c>
      <c r="AB63" s="20">
        <f t="shared" si="17"/>
        <v>32.051282051282051</v>
      </c>
      <c r="AC63" s="20"/>
      <c r="AD63" s="20"/>
      <c r="AE63" s="20">
        <f t="shared" si="17"/>
        <v>50.8</v>
      </c>
      <c r="AF63" s="20"/>
      <c r="AG63" s="20"/>
      <c r="AH63" s="20">
        <f t="shared" si="17"/>
        <v>93.333333333333329</v>
      </c>
      <c r="AI63" s="20">
        <f t="shared" si="17"/>
        <v>64.473684210526315</v>
      </c>
      <c r="AJ63" s="20">
        <f t="shared" si="17"/>
        <v>104.76190476190476</v>
      </c>
      <c r="AK63" s="20">
        <f t="shared" si="17"/>
        <v>63.492063492063494</v>
      </c>
      <c r="AL63" s="20"/>
      <c r="AM63" s="20">
        <f t="shared" si="17"/>
        <v>71.590909090909093</v>
      </c>
      <c r="AN63" s="20"/>
      <c r="AO63" s="20"/>
      <c r="AP63" s="20">
        <f t="shared" si="17"/>
        <v>105.23560209424085</v>
      </c>
      <c r="AQ63" s="20">
        <f t="shared" si="17"/>
        <v>105.17241379310344</v>
      </c>
      <c r="AR63" s="20"/>
      <c r="AS63" s="20"/>
      <c r="AT63" s="20"/>
      <c r="AU63" s="20">
        <f t="shared" si="17"/>
        <v>50</v>
      </c>
      <c r="AV63" s="20">
        <f t="shared" si="17"/>
        <v>104.66689212039229</v>
      </c>
      <c r="AW63" s="20"/>
      <c r="AX63" s="20">
        <f t="shared" si="17"/>
        <v>57.777777777777779</v>
      </c>
      <c r="AY63" s="20"/>
      <c r="AZ63" s="20">
        <f t="shared" si="17"/>
        <v>111.48573641409577</v>
      </c>
      <c r="BA63" s="20">
        <f t="shared" si="17"/>
        <v>111.54720099153069</v>
      </c>
      <c r="BB63" s="20"/>
      <c r="BC63" s="20"/>
      <c r="BD63" s="20">
        <f t="shared" si="17"/>
        <v>89.285714285714292</v>
      </c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Q63" s="20"/>
    </row>
    <row r="64" spans="1:69" x14ac:dyDescent="0.35">
      <c r="A64" s="4" t="s">
        <v>78</v>
      </c>
      <c r="B64" s="20">
        <f t="shared" ref="B64" si="18">100*B35/B19</f>
        <v>29.09090909090909</v>
      </c>
      <c r="C64" s="20"/>
      <c r="D64" s="20">
        <f t="shared" ref="D64:I64" si="19">100*D35/D19</f>
        <v>78.94736842105263</v>
      </c>
      <c r="E64" s="20">
        <f t="shared" si="19"/>
        <v>61.855670103092784</v>
      </c>
      <c r="F64" s="20"/>
      <c r="G64" s="20">
        <f t="shared" si="19"/>
        <v>53</v>
      </c>
      <c r="H64" s="20">
        <f t="shared" si="19"/>
        <v>68.366876632355201</v>
      </c>
      <c r="I64" s="20">
        <f t="shared" si="19"/>
        <v>67.357706844291442</v>
      </c>
      <c r="J64" s="20"/>
      <c r="K64" s="20"/>
      <c r="L64" s="20"/>
      <c r="M64" s="20"/>
      <c r="N64" s="20">
        <f t="shared" ref="N64:BD64" si="20">100*N35/N19</f>
        <v>83.192424754819072</v>
      </c>
      <c r="O64" s="20"/>
      <c r="P64" s="20"/>
      <c r="Q64" s="20"/>
      <c r="R64" s="20">
        <f t="shared" si="20"/>
        <v>68.75</v>
      </c>
      <c r="S64" s="20">
        <f t="shared" si="20"/>
        <v>88</v>
      </c>
      <c r="T64" s="20">
        <f t="shared" si="20"/>
        <v>83.769633507853413</v>
      </c>
      <c r="U64" s="20"/>
      <c r="V64" s="20"/>
      <c r="W64" s="20"/>
      <c r="X64" s="20">
        <f t="shared" si="20"/>
        <v>46.875</v>
      </c>
      <c r="Y64" s="20">
        <f t="shared" si="20"/>
        <v>35.573122529644266</v>
      </c>
      <c r="Z64" s="20"/>
      <c r="AA64" s="20">
        <f t="shared" si="20"/>
        <v>34.188034188034187</v>
      </c>
      <c r="AB64" s="20">
        <f t="shared" si="20"/>
        <v>25.641025641025642</v>
      </c>
      <c r="AC64" s="20"/>
      <c r="AD64" s="20"/>
      <c r="AE64" s="20">
        <f t="shared" si="20"/>
        <v>50.8</v>
      </c>
      <c r="AF64" s="20">
        <f t="shared" si="20"/>
        <v>49.090909090909093</v>
      </c>
      <c r="AG64" s="20"/>
      <c r="AH64" s="20">
        <f t="shared" si="20"/>
        <v>88</v>
      </c>
      <c r="AI64" s="20"/>
      <c r="AJ64" s="20">
        <f t="shared" si="20"/>
        <v>78.095238095238102</v>
      </c>
      <c r="AK64" s="20">
        <f t="shared" si="20"/>
        <v>63.492063492063494</v>
      </c>
      <c r="AL64" s="20"/>
      <c r="AM64" s="20">
        <f t="shared" si="20"/>
        <v>62.5</v>
      </c>
      <c r="AN64" s="20">
        <f t="shared" si="20"/>
        <v>56.575342465753423</v>
      </c>
      <c r="AO64" s="20">
        <f t="shared" si="20"/>
        <v>58.16901408450704</v>
      </c>
      <c r="AP64" s="20">
        <f t="shared" si="20"/>
        <v>85.863874345549746</v>
      </c>
      <c r="AQ64" s="20">
        <f t="shared" si="20"/>
        <v>91.379310344827587</v>
      </c>
      <c r="AR64" s="20">
        <f t="shared" si="20"/>
        <v>112.14953271028038</v>
      </c>
      <c r="AS64" s="20"/>
      <c r="AT64" s="20"/>
      <c r="AU64" s="20">
        <f t="shared" si="20"/>
        <v>45</v>
      </c>
      <c r="AV64" s="20">
        <f t="shared" si="20"/>
        <v>83.192424754819072</v>
      </c>
      <c r="AW64" s="20">
        <f t="shared" si="20"/>
        <v>58.16901408450704</v>
      </c>
      <c r="AX64" s="20">
        <f t="shared" si="20"/>
        <v>50</v>
      </c>
      <c r="AY64" s="20"/>
      <c r="AZ64" s="20">
        <f t="shared" si="20"/>
        <v>110.08132180198785</v>
      </c>
      <c r="BA64" s="20">
        <f t="shared" si="20"/>
        <v>101.63189423672796</v>
      </c>
      <c r="BB64" s="20"/>
      <c r="BC64" s="20"/>
      <c r="BD64" s="20">
        <f t="shared" si="20"/>
        <v>75.396825396825392</v>
      </c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Q64" s="20"/>
    </row>
    <row r="65" spans="1:69" x14ac:dyDescent="0.35">
      <c r="A65" s="3" t="s">
        <v>79</v>
      </c>
      <c r="B65" s="20">
        <f>B36*100/B19</f>
        <v>14.545454545454545</v>
      </c>
      <c r="C65" s="20"/>
      <c r="D65" s="20">
        <f t="shared" ref="D65:I65" si="21">D36*100/D19</f>
        <v>32.946539577289684</v>
      </c>
      <c r="E65" s="20">
        <f t="shared" si="21"/>
        <v>25.813783586330061</v>
      </c>
      <c r="F65" s="20"/>
      <c r="G65" s="20">
        <f t="shared" si="21"/>
        <v>18</v>
      </c>
      <c r="H65" s="20">
        <f t="shared" si="21"/>
        <v>26.88585036103856</v>
      </c>
      <c r="I65" s="20">
        <f t="shared" si="21"/>
        <v>24.697825842906859</v>
      </c>
      <c r="J65" s="20"/>
      <c r="K65" s="20"/>
      <c r="L65" s="20"/>
      <c r="M65" s="20"/>
      <c r="N65" s="20">
        <f t="shared" ref="N65:BD65" si="22">N36*100/N19</f>
        <v>0</v>
      </c>
      <c r="O65" s="20"/>
      <c r="P65" s="20"/>
      <c r="Q65" s="20"/>
      <c r="R65" s="20">
        <f t="shared" si="22"/>
        <v>29.6875</v>
      </c>
      <c r="S65" s="20">
        <f t="shared" si="22"/>
        <v>42</v>
      </c>
      <c r="T65" s="20">
        <f t="shared" si="22"/>
        <v>36.649214659685867</v>
      </c>
      <c r="U65" s="20"/>
      <c r="V65" s="20">
        <f t="shared" si="22"/>
        <v>13.392857142857142</v>
      </c>
      <c r="W65" s="20"/>
      <c r="X65" s="20"/>
      <c r="Y65" s="20">
        <f t="shared" si="22"/>
        <v>9.9472990777338595</v>
      </c>
      <c r="Z65" s="20"/>
      <c r="AA65" s="20">
        <f t="shared" si="22"/>
        <v>17.948717948717949</v>
      </c>
      <c r="AB65" s="20">
        <f t="shared" si="22"/>
        <v>13.461538461538462</v>
      </c>
      <c r="AC65" s="20"/>
      <c r="AD65" s="20"/>
      <c r="AE65" s="20">
        <f t="shared" si="22"/>
        <v>22.2</v>
      </c>
      <c r="AF65" s="20">
        <f t="shared" si="22"/>
        <v>21.818181818181817</v>
      </c>
      <c r="AG65" s="20"/>
      <c r="AH65" s="20">
        <f t="shared" si="22"/>
        <v>0</v>
      </c>
      <c r="AI65" s="20">
        <f t="shared" si="22"/>
        <v>28.94736842105263</v>
      </c>
      <c r="AJ65" s="20">
        <f t="shared" si="22"/>
        <v>36.19047619047619</v>
      </c>
      <c r="AK65" s="20">
        <f t="shared" si="22"/>
        <v>26.984126984126984</v>
      </c>
      <c r="AL65" s="20">
        <f t="shared" si="22"/>
        <v>17.054263565891471</v>
      </c>
      <c r="AM65" s="20">
        <f t="shared" si="22"/>
        <v>0</v>
      </c>
      <c r="AN65" s="20">
        <f t="shared" si="22"/>
        <v>19.589041095890412</v>
      </c>
      <c r="AO65" s="20">
        <f t="shared" si="22"/>
        <v>20.140845070422536</v>
      </c>
      <c r="AP65" s="20">
        <f t="shared" si="22"/>
        <v>41.535776614310649</v>
      </c>
      <c r="AQ65" s="20">
        <f t="shared" si="22"/>
        <v>46.551724137931032</v>
      </c>
      <c r="AR65" s="20">
        <f t="shared" si="22"/>
        <v>60.747663551401871</v>
      </c>
      <c r="AS65" s="20"/>
      <c r="AT65" s="20"/>
      <c r="AU65" s="20">
        <f t="shared" si="22"/>
        <v>16</v>
      </c>
      <c r="AV65" s="20">
        <f t="shared" si="22"/>
        <v>0</v>
      </c>
      <c r="AW65" s="20">
        <f t="shared" si="22"/>
        <v>20.140845070422536</v>
      </c>
      <c r="AX65" s="20">
        <f t="shared" si="22"/>
        <v>20</v>
      </c>
      <c r="AY65" s="20"/>
      <c r="AZ65" s="20">
        <f t="shared" si="22"/>
        <v>42.628114108687228</v>
      </c>
      <c r="BA65" s="20">
        <f t="shared" si="22"/>
        <v>42.553191489361708</v>
      </c>
      <c r="BB65" s="20"/>
      <c r="BC65" s="20">
        <f t="shared" si="22"/>
        <v>19.148936170212767</v>
      </c>
      <c r="BD65" s="20">
        <f t="shared" si="22"/>
        <v>31.746031746031747</v>
      </c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Q65" s="20"/>
    </row>
    <row r="66" spans="1:69" x14ac:dyDescent="0.35">
      <c r="A66" t="s">
        <v>80</v>
      </c>
      <c r="B66" s="21">
        <f t="shared" ref="B66:BB66" si="23">B37/B19</f>
        <v>2</v>
      </c>
      <c r="C66" s="21">
        <f t="shared" si="23"/>
        <v>1.6361937808621378</v>
      </c>
      <c r="D66" s="21">
        <f t="shared" si="23"/>
        <v>2.1715706589307917</v>
      </c>
      <c r="E66" s="21">
        <f t="shared" si="23"/>
        <v>1.9076223719457748</v>
      </c>
      <c r="F66" s="21">
        <f t="shared" si="23"/>
        <v>2.0629921259842519</v>
      </c>
      <c r="G66" s="21">
        <f t="shared" si="23"/>
        <v>1.8</v>
      </c>
      <c r="H66" s="21">
        <f t="shared" si="23"/>
        <v>1.951144569058227</v>
      </c>
      <c r="I66" s="21">
        <f t="shared" si="23"/>
        <v>2.6830819892976088</v>
      </c>
      <c r="J66" s="21">
        <f t="shared" si="23"/>
        <v>1.9755555555555557</v>
      </c>
      <c r="K66" s="21"/>
      <c r="L66" s="21"/>
      <c r="M66" s="21">
        <f t="shared" si="23"/>
        <v>1.8299541825564489</v>
      </c>
      <c r="N66" s="21">
        <f t="shared" si="23"/>
        <v>2.5363544132566789</v>
      </c>
      <c r="O66" s="21"/>
      <c r="P66" s="21"/>
      <c r="Q66" s="21">
        <f t="shared" si="23"/>
        <v>0</v>
      </c>
      <c r="R66" s="21">
        <f t="shared" si="23"/>
        <v>1.84375</v>
      </c>
      <c r="S66" s="21">
        <f t="shared" si="23"/>
        <v>2.3199999999999998</v>
      </c>
      <c r="T66" s="21">
        <f t="shared" si="23"/>
        <v>2.1640488656195465</v>
      </c>
      <c r="U66" s="21"/>
      <c r="V66" s="21">
        <f t="shared" si="23"/>
        <v>0</v>
      </c>
      <c r="W66" s="21"/>
      <c r="X66" s="21">
        <f t="shared" si="23"/>
        <v>1.7395833333333333</v>
      </c>
      <c r="Y66" s="21">
        <f t="shared" si="23"/>
        <v>1.5270092226613965</v>
      </c>
      <c r="Z66" s="21"/>
      <c r="AA66" s="21">
        <f t="shared" si="23"/>
        <v>2.3931623931623931</v>
      </c>
      <c r="AB66" s="21">
        <f t="shared" si="23"/>
        <v>1.6730769230769231</v>
      </c>
      <c r="AC66" s="21"/>
      <c r="AD66" s="21"/>
      <c r="AE66" s="21">
        <f t="shared" si="23"/>
        <v>1.9690000000000001</v>
      </c>
      <c r="AF66" s="21">
        <f t="shared" si="23"/>
        <v>1.8454545454545455</v>
      </c>
      <c r="AG66" s="21"/>
      <c r="AH66" s="21">
        <f t="shared" si="23"/>
        <v>2.2400000000000002</v>
      </c>
      <c r="AI66" s="21">
        <f t="shared" si="23"/>
        <v>2</v>
      </c>
      <c r="AJ66" s="21">
        <f t="shared" si="23"/>
        <v>2.0952380952380953</v>
      </c>
      <c r="AK66" s="21">
        <f t="shared" si="23"/>
        <v>2.0634920634920637</v>
      </c>
      <c r="AL66" s="21">
        <f t="shared" si="23"/>
        <v>1.9379844961240309</v>
      </c>
      <c r="AM66" s="21">
        <f t="shared" si="23"/>
        <v>1.9431818181818181</v>
      </c>
      <c r="AN66" s="21">
        <f t="shared" si="23"/>
        <v>2.3315068493150681</v>
      </c>
      <c r="AO66" s="21">
        <f t="shared" si="23"/>
        <v>2.3253521126760561</v>
      </c>
      <c r="AP66" s="21">
        <f t="shared" si="23"/>
        <v>2.3176265270506113</v>
      </c>
      <c r="AQ66" s="21">
        <f t="shared" si="23"/>
        <v>2</v>
      </c>
      <c r="AR66" s="21">
        <f t="shared" si="23"/>
        <v>2.8738317757009346</v>
      </c>
      <c r="AS66" s="21"/>
      <c r="AT66" s="21"/>
      <c r="AU66" s="21">
        <f t="shared" si="23"/>
        <v>2</v>
      </c>
      <c r="AV66" s="21">
        <f t="shared" si="23"/>
        <v>2.5363544132566789</v>
      </c>
      <c r="AW66" s="21">
        <f t="shared" si="23"/>
        <v>2.3253521126760561</v>
      </c>
      <c r="AX66" s="21">
        <f t="shared" si="23"/>
        <v>1.9755555555555557</v>
      </c>
      <c r="AY66" s="21"/>
      <c r="AZ66" s="21">
        <f t="shared" si="23"/>
        <v>2.4263327739770233</v>
      </c>
      <c r="BA66" s="21">
        <f t="shared" si="23"/>
        <v>2.8485850030985338</v>
      </c>
      <c r="BB66" s="21">
        <f t="shared" si="23"/>
        <v>2.3095238095238098</v>
      </c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Q66" s="21"/>
    </row>
    <row r="67" spans="1:69" x14ac:dyDescent="0.35">
      <c r="A67" t="s">
        <v>81</v>
      </c>
      <c r="B67" s="21">
        <f t="shared" ref="B67" si="24">B18/B38</f>
        <v>0.96875</v>
      </c>
      <c r="C67" s="21"/>
      <c r="D67" s="21">
        <f t="shared" ref="D67:BA67" si="25">D18/D38</f>
        <v>0.93452830188679248</v>
      </c>
      <c r="E67" s="21">
        <f t="shared" si="25"/>
        <v>1.0399275362318841</v>
      </c>
      <c r="F67" s="21">
        <f t="shared" si="25"/>
        <v>1.2017543859649122</v>
      </c>
      <c r="G67" s="21">
        <f t="shared" si="25"/>
        <v>0.87341772151898733</v>
      </c>
      <c r="H67" s="21">
        <f t="shared" si="25"/>
        <v>0.9425</v>
      </c>
      <c r="I67" s="21">
        <f t="shared" si="25"/>
        <v>1.140109090909091</v>
      </c>
      <c r="J67" s="21">
        <f t="shared" si="25"/>
        <v>0.99468085106382975</v>
      </c>
      <c r="K67" s="21"/>
      <c r="L67" s="21"/>
      <c r="M67" s="21"/>
      <c r="N67" s="21">
        <f t="shared" si="25"/>
        <v>2.0119047619047619</v>
      </c>
      <c r="O67" s="21"/>
      <c r="P67" s="21"/>
      <c r="Q67" s="21">
        <f t="shared" si="25"/>
        <v>1.006578947368421</v>
      </c>
      <c r="R67" s="21">
        <f t="shared" si="25"/>
        <v>1.0830769230769233</v>
      </c>
      <c r="S67" s="21">
        <f t="shared" si="25"/>
        <v>1.4232142857142858</v>
      </c>
      <c r="T67" s="21">
        <f t="shared" si="25"/>
        <v>1.323076923076923</v>
      </c>
      <c r="U67" s="21"/>
      <c r="V67" s="21">
        <f t="shared" si="25"/>
        <v>0.7303370786516854</v>
      </c>
      <c r="W67" s="21"/>
      <c r="X67" s="21"/>
      <c r="Y67" s="21">
        <f t="shared" si="25"/>
        <v>1.1847014925373134</v>
      </c>
      <c r="Z67" s="21"/>
      <c r="AA67" s="21"/>
      <c r="AB67" s="21"/>
      <c r="AC67" s="21"/>
      <c r="AD67" s="21"/>
      <c r="AE67" s="21">
        <f t="shared" si="25"/>
        <v>0.66972477064220182</v>
      </c>
      <c r="AF67" s="21">
        <f t="shared" si="25"/>
        <v>0.96875</v>
      </c>
      <c r="AG67" s="21"/>
      <c r="AH67" s="21"/>
      <c r="AI67" s="21">
        <f t="shared" si="25"/>
        <v>0.78591549295774643</v>
      </c>
      <c r="AJ67" s="21">
        <f t="shared" si="25"/>
        <v>0.82089552238805974</v>
      </c>
      <c r="AK67" s="21">
        <f t="shared" si="25"/>
        <v>0.83333333333333337</v>
      </c>
      <c r="AL67" s="21">
        <f t="shared" si="25"/>
        <v>0.660377358490566</v>
      </c>
      <c r="AM67" s="21"/>
      <c r="AN67" s="21"/>
      <c r="AO67" s="21"/>
      <c r="AP67" s="21">
        <f t="shared" si="25"/>
        <v>1.4770689655172413</v>
      </c>
      <c r="AQ67" s="21">
        <f t="shared" si="25"/>
        <v>1.9795918367346939</v>
      </c>
      <c r="AR67" s="21">
        <f t="shared" si="25"/>
        <v>1.303030303030303</v>
      </c>
      <c r="AS67" s="21"/>
      <c r="AT67" s="21"/>
      <c r="AU67" s="21">
        <f t="shared" si="25"/>
        <v>0.83132530120481929</v>
      </c>
      <c r="AV67" s="21">
        <f t="shared" si="25"/>
        <v>2.0119047619047619</v>
      </c>
      <c r="AW67" s="21"/>
      <c r="AX67" s="21"/>
      <c r="AY67" s="21"/>
      <c r="AZ67" s="21">
        <f t="shared" si="25"/>
        <v>1.4912280701754386</v>
      </c>
      <c r="BA67" s="21">
        <f t="shared" si="25"/>
        <v>1.3494999999999999</v>
      </c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Q67" s="21"/>
    </row>
    <row r="68" spans="1:69" x14ac:dyDescent="0.35">
      <c r="A68" s="3" t="s">
        <v>82</v>
      </c>
      <c r="B68" s="17">
        <f t="shared" ref="B68:BM68" si="26">100/B19</f>
        <v>0.60606060606060608</v>
      </c>
      <c r="C68" s="17">
        <f t="shared" si="26"/>
        <v>1.3345789403443213</v>
      </c>
      <c r="D68" s="17">
        <f t="shared" si="26"/>
        <v>2.0721094073767095</v>
      </c>
      <c r="E68" s="17">
        <f t="shared" si="26"/>
        <v>1.6235084016559787</v>
      </c>
      <c r="F68" s="17">
        <f t="shared" si="26"/>
        <v>1.9685039370078741</v>
      </c>
      <c r="G68" s="17">
        <f t="shared" si="26"/>
        <v>1</v>
      </c>
      <c r="H68" s="17">
        <f t="shared" si="26"/>
        <v>1.5363343063450605</v>
      </c>
      <c r="I68" s="17">
        <f t="shared" si="26"/>
        <v>1.2473649415609525</v>
      </c>
      <c r="J68" s="17">
        <f t="shared" si="26"/>
        <v>1.1111111111111112</v>
      </c>
      <c r="K68" s="17">
        <f t="shared" si="26"/>
        <v>1.2883277505797475</v>
      </c>
      <c r="L68" s="17">
        <f t="shared" si="26"/>
        <v>1.3809293654629564</v>
      </c>
      <c r="M68" s="17">
        <f t="shared" si="26"/>
        <v>1.3717797470438147</v>
      </c>
      <c r="N68" s="17">
        <f t="shared" si="26"/>
        <v>1.6909029421711195</v>
      </c>
      <c r="O68" s="17">
        <f t="shared" si="26"/>
        <v>1.6835016835016836</v>
      </c>
      <c r="P68" s="17">
        <f t="shared" si="26"/>
        <v>1.9083969465648856</v>
      </c>
      <c r="Q68" s="17">
        <f t="shared" si="26"/>
        <v>1.3888888888888888</v>
      </c>
      <c r="R68" s="17">
        <f t="shared" si="26"/>
        <v>1.5625</v>
      </c>
      <c r="S68" s="17">
        <f t="shared" si="26"/>
        <v>2</v>
      </c>
      <c r="T68" s="17">
        <f t="shared" si="26"/>
        <v>1.7452006980802792</v>
      </c>
      <c r="U68" s="17">
        <f t="shared" si="26"/>
        <v>1.7699115044247788</v>
      </c>
      <c r="V68" s="17">
        <f t="shared" si="26"/>
        <v>0.8928571428571429</v>
      </c>
      <c r="W68" s="17">
        <f t="shared" si="26"/>
        <v>1.4649868151186638</v>
      </c>
      <c r="X68" s="17">
        <f t="shared" si="26"/>
        <v>1.0416666666666667</v>
      </c>
      <c r="Y68" s="17">
        <f t="shared" si="26"/>
        <v>0.65876152832674562</v>
      </c>
      <c r="Z68" s="17">
        <f t="shared" si="26"/>
        <v>1.2598425196850394</v>
      </c>
      <c r="AA68" s="17">
        <f t="shared" si="26"/>
        <v>0.85470085470085466</v>
      </c>
      <c r="AB68" s="17">
        <f t="shared" si="26"/>
        <v>0.64102564102564108</v>
      </c>
      <c r="AC68" s="17">
        <f t="shared" si="26"/>
        <v>0.625</v>
      </c>
      <c r="AD68" s="17">
        <f t="shared" si="26"/>
        <v>1.3333333333333333</v>
      </c>
      <c r="AE68" s="17">
        <f t="shared" si="26"/>
        <v>1</v>
      </c>
      <c r="AF68" s="17">
        <f t="shared" si="26"/>
        <v>0.90909090909090906</v>
      </c>
      <c r="AG68" s="17">
        <f t="shared" si="26"/>
        <v>1.0860711376595167</v>
      </c>
      <c r="AH68" s="17">
        <f t="shared" si="26"/>
        <v>1.3333333333333333</v>
      </c>
      <c r="AI68" s="17">
        <f t="shared" si="26"/>
        <v>1.3157894736842106</v>
      </c>
      <c r="AJ68" s="17">
        <f t="shared" si="26"/>
        <v>1.9047619047619047</v>
      </c>
      <c r="AK68" s="17">
        <f t="shared" si="26"/>
        <v>1.5873015873015872</v>
      </c>
      <c r="AL68" s="17">
        <f t="shared" si="26"/>
        <v>0.77519379844961245</v>
      </c>
      <c r="AM68" s="17">
        <f t="shared" si="26"/>
        <v>1.1363636363636365</v>
      </c>
      <c r="AN68" s="17">
        <f t="shared" si="26"/>
        <v>1.3698630136986301</v>
      </c>
      <c r="AO68" s="17">
        <f t="shared" si="26"/>
        <v>1.408450704225352</v>
      </c>
      <c r="AP68" s="17">
        <f t="shared" si="26"/>
        <v>1.7452006980802792</v>
      </c>
      <c r="AQ68" s="17">
        <f t="shared" si="26"/>
        <v>1.7241379310344827</v>
      </c>
      <c r="AR68" s="17">
        <f t="shared" si="26"/>
        <v>2.3364485981308412</v>
      </c>
      <c r="AS68" s="17">
        <f t="shared" si="26"/>
        <v>1</v>
      </c>
      <c r="AT68" s="17">
        <f t="shared" si="26"/>
        <v>1</v>
      </c>
      <c r="AU68" s="17">
        <f t="shared" si="26"/>
        <v>1</v>
      </c>
      <c r="AV68" s="17">
        <f t="shared" si="26"/>
        <v>1.6909029421711195</v>
      </c>
      <c r="AW68" s="17">
        <f t="shared" si="26"/>
        <v>1.408450704225352</v>
      </c>
      <c r="AX68" s="17">
        <f t="shared" si="26"/>
        <v>1.1111111111111112</v>
      </c>
      <c r="AY68" s="17">
        <f t="shared" si="26"/>
        <v>1.941747572815534</v>
      </c>
      <c r="AZ68" s="17">
        <f t="shared" si="26"/>
        <v>2.065315606041048</v>
      </c>
      <c r="BA68" s="17">
        <f t="shared" si="26"/>
        <v>2.0656889072505682</v>
      </c>
      <c r="BB68" s="17">
        <f t="shared" si="26"/>
        <v>1.7006802721088436</v>
      </c>
      <c r="BC68" s="17">
        <f t="shared" si="26"/>
        <v>1.0638297872340425</v>
      </c>
      <c r="BD68" s="17">
        <f t="shared" si="26"/>
        <v>1.9841269841269842</v>
      </c>
      <c r="BE68" s="17">
        <f t="shared" si="26"/>
        <v>0.7142857142857143</v>
      </c>
      <c r="BF68" s="17">
        <f t="shared" si="26"/>
        <v>1.8518518518518519</v>
      </c>
      <c r="BG68" s="17">
        <f t="shared" si="26"/>
        <v>0.5</v>
      </c>
      <c r="BH68" s="17">
        <f t="shared" si="26"/>
        <v>0.59523809523809523</v>
      </c>
      <c r="BI68" s="17">
        <f t="shared" si="26"/>
        <v>0.7142857142857143</v>
      </c>
      <c r="BJ68" s="17">
        <f t="shared" si="26"/>
        <v>0.58823529411764708</v>
      </c>
      <c r="BK68" s="17">
        <f t="shared" si="26"/>
        <v>0.66666666666666663</v>
      </c>
      <c r="BL68" s="17">
        <f t="shared" si="26"/>
        <v>0.7142857142857143</v>
      </c>
      <c r="BM68" s="17">
        <f t="shared" si="26"/>
        <v>0.625</v>
      </c>
      <c r="BN68" s="17">
        <f t="shared" ref="BN68:BQ68" si="27">100/BN19</f>
        <v>0.7142857142857143</v>
      </c>
      <c r="BO68" s="17">
        <f t="shared" si="27"/>
        <v>1.1363636363636365</v>
      </c>
      <c r="BP68" s="17">
        <f t="shared" si="27"/>
        <v>1.8656716417910448</v>
      </c>
      <c r="BQ68" s="17">
        <f t="shared" si="27"/>
        <v>1.8382352941176472</v>
      </c>
    </row>
    <row r="69" spans="1:69" ht="15" thickBot="1" x14ac:dyDescent="0.4">
      <c r="A69" s="9" t="s">
        <v>83</v>
      </c>
      <c r="B69" s="22">
        <f t="shared" ref="B69:BM69" si="28">B17*B23</f>
        <v>244.49999999999997</v>
      </c>
      <c r="C69" s="22">
        <f t="shared" si="28"/>
        <v>821.6</v>
      </c>
      <c r="D69" s="22">
        <f t="shared" si="28"/>
        <v>600</v>
      </c>
      <c r="E69" s="22">
        <f t="shared" si="28"/>
        <v>950</v>
      </c>
      <c r="F69" s="22">
        <f t="shared" si="28"/>
        <v>720</v>
      </c>
      <c r="G69" s="22">
        <f t="shared" si="28"/>
        <v>585</v>
      </c>
      <c r="H69" s="22">
        <f t="shared" si="28"/>
        <v>700</v>
      </c>
      <c r="I69" s="22">
        <f t="shared" si="28"/>
        <v>675</v>
      </c>
      <c r="J69" s="22">
        <f t="shared" si="28"/>
        <v>900</v>
      </c>
      <c r="K69" s="22">
        <f t="shared" si="28"/>
        <v>480</v>
      </c>
      <c r="L69" s="22">
        <f t="shared" si="28"/>
        <v>480</v>
      </c>
      <c r="M69" s="22">
        <f t="shared" si="28"/>
        <v>0</v>
      </c>
      <c r="N69" s="22">
        <f t="shared" si="28"/>
        <v>310.5</v>
      </c>
      <c r="O69" s="22">
        <f t="shared" si="28"/>
        <v>300</v>
      </c>
      <c r="P69" s="22">
        <f t="shared" si="28"/>
        <v>300</v>
      </c>
      <c r="Q69" s="22">
        <f t="shared" si="28"/>
        <v>924</v>
      </c>
      <c r="R69" s="22">
        <f t="shared" si="28"/>
        <v>858</v>
      </c>
      <c r="S69" s="22">
        <f t="shared" si="28"/>
        <v>362.25</v>
      </c>
      <c r="T69" s="22">
        <f t="shared" si="28"/>
        <v>236.5</v>
      </c>
      <c r="U69" s="22">
        <f t="shared" si="28"/>
        <v>253</v>
      </c>
      <c r="V69" s="22">
        <f t="shared" si="28"/>
        <v>372</v>
      </c>
      <c r="W69" s="22">
        <f t="shared" si="28"/>
        <v>0</v>
      </c>
      <c r="X69" s="22">
        <f t="shared" si="28"/>
        <v>880</v>
      </c>
      <c r="Y69" s="22">
        <f t="shared" si="28"/>
        <v>216</v>
      </c>
      <c r="Z69" s="22">
        <f t="shared" si="28"/>
        <v>200</v>
      </c>
      <c r="AA69" s="22">
        <f t="shared" si="28"/>
        <v>303.59999999999997</v>
      </c>
      <c r="AB69" s="22">
        <f t="shared" si="28"/>
        <v>324</v>
      </c>
      <c r="AC69" s="22">
        <f t="shared" si="28"/>
        <v>316.2</v>
      </c>
      <c r="AD69" s="22">
        <f t="shared" si="28"/>
        <v>1035</v>
      </c>
      <c r="AE69" s="22">
        <f t="shared" si="28"/>
        <v>1260</v>
      </c>
      <c r="AF69" s="22">
        <f t="shared" si="28"/>
        <v>720</v>
      </c>
      <c r="AG69" s="22">
        <f t="shared" si="28"/>
        <v>900</v>
      </c>
      <c r="AH69" s="22">
        <f t="shared" si="28"/>
        <v>900</v>
      </c>
      <c r="AI69" s="22">
        <f t="shared" si="28"/>
        <v>750</v>
      </c>
      <c r="AJ69" s="22">
        <f t="shared" si="28"/>
        <v>420</v>
      </c>
      <c r="AK69" s="22">
        <f t="shared" si="28"/>
        <v>700</v>
      </c>
      <c r="AL69" s="22">
        <f t="shared" si="28"/>
        <v>225</v>
      </c>
      <c r="AM69" s="22">
        <f t="shared" si="28"/>
        <v>550.20000000000005</v>
      </c>
      <c r="AN69" s="22">
        <f t="shared" si="28"/>
        <v>0</v>
      </c>
      <c r="AO69" s="22">
        <f t="shared" si="28"/>
        <v>0</v>
      </c>
      <c r="AP69" s="22">
        <f t="shared" si="28"/>
        <v>236.8</v>
      </c>
      <c r="AQ69" s="22">
        <f t="shared" si="28"/>
        <v>253</v>
      </c>
      <c r="AR69" s="22">
        <f t="shared" si="28"/>
        <v>150.5</v>
      </c>
      <c r="AS69" s="22">
        <f t="shared" si="28"/>
        <v>0</v>
      </c>
      <c r="AT69" s="22">
        <f t="shared" si="28"/>
        <v>0</v>
      </c>
      <c r="AU69" s="22">
        <f t="shared" si="28"/>
        <v>0</v>
      </c>
      <c r="AV69" s="22">
        <f t="shared" si="28"/>
        <v>310.5</v>
      </c>
      <c r="AW69" s="22">
        <f t="shared" si="28"/>
        <v>0</v>
      </c>
      <c r="AX69" s="22">
        <f t="shared" si="28"/>
        <v>0</v>
      </c>
      <c r="AY69" s="22">
        <f t="shared" si="28"/>
        <v>420</v>
      </c>
      <c r="AZ69" s="22">
        <f t="shared" si="28"/>
        <v>0</v>
      </c>
      <c r="BA69" s="22">
        <f t="shared" si="28"/>
        <v>0</v>
      </c>
      <c r="BB69" s="22">
        <f t="shared" si="28"/>
        <v>281.25</v>
      </c>
      <c r="BC69" s="22">
        <f t="shared" si="28"/>
        <v>576</v>
      </c>
      <c r="BD69" s="22">
        <f t="shared" si="28"/>
        <v>420</v>
      </c>
      <c r="BE69" s="22">
        <f t="shared" si="28"/>
        <v>108</v>
      </c>
      <c r="BF69" s="22">
        <f t="shared" si="28"/>
        <v>325</v>
      </c>
      <c r="BG69" s="22">
        <f t="shared" si="28"/>
        <v>0</v>
      </c>
      <c r="BH69" s="22">
        <f t="shared" si="28"/>
        <v>324</v>
      </c>
      <c r="BI69" s="22">
        <f t="shared" si="28"/>
        <v>336</v>
      </c>
      <c r="BJ69" s="22">
        <f t="shared" si="28"/>
        <v>0</v>
      </c>
      <c r="BK69" s="22">
        <f t="shared" si="28"/>
        <v>0</v>
      </c>
      <c r="BL69" s="22">
        <f t="shared" si="28"/>
        <v>0</v>
      </c>
      <c r="BM69" s="22">
        <f t="shared" si="28"/>
        <v>0</v>
      </c>
      <c r="BN69" s="22">
        <f t="shared" ref="BN69:BQ69" si="29">BN17*BN23</f>
        <v>0</v>
      </c>
      <c r="BO69" s="22">
        <f t="shared" si="29"/>
        <v>520</v>
      </c>
      <c r="BP69" s="22">
        <f t="shared" si="29"/>
        <v>320</v>
      </c>
      <c r="BQ69" s="22">
        <f t="shared" si="29"/>
        <v>271.20000000000005</v>
      </c>
    </row>
    <row r="70" spans="1:69" x14ac:dyDescent="0.35">
      <c r="A70" s="2" t="s">
        <v>84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35">
      <c r="A71" s="4" t="s">
        <v>85</v>
      </c>
      <c r="B71" s="20">
        <f t="shared" ref="B71:BM71" si="30">1000*B49/B57</f>
        <v>23.107884954294942</v>
      </c>
      <c r="C71" s="20">
        <f t="shared" si="30"/>
        <v>109.19078150695363</v>
      </c>
      <c r="D71" s="20">
        <f t="shared" si="30"/>
        <v>423.454611895234</v>
      </c>
      <c r="E71" s="20">
        <f t="shared" si="30"/>
        <v>128.47258277339722</v>
      </c>
      <c r="F71" s="20">
        <f t="shared" si="30"/>
        <v>146.89198934580938</v>
      </c>
      <c r="G71" s="20">
        <f t="shared" si="30"/>
        <v>130.37271581600504</v>
      </c>
      <c r="H71" s="20">
        <f t="shared" si="30"/>
        <v>161.28522758793164</v>
      </c>
      <c r="I71" s="20">
        <f t="shared" si="30"/>
        <v>175.02807198857226</v>
      </c>
      <c r="J71" s="20">
        <f t="shared" si="30"/>
        <v>103.16318262842327</v>
      </c>
      <c r="K71" s="20">
        <f t="shared" si="30"/>
        <v>139.22727373942695</v>
      </c>
      <c r="L71" s="20">
        <f t="shared" si="30"/>
        <v>128.93866372068402</v>
      </c>
      <c r="M71" s="20">
        <f t="shared" si="30"/>
        <v>90.001427009017675</v>
      </c>
      <c r="N71" s="20">
        <f t="shared" si="30"/>
        <v>159.80538341202009</v>
      </c>
      <c r="O71" s="20">
        <f t="shared" si="30"/>
        <v>198.92862670838983</v>
      </c>
      <c r="P71" s="20">
        <f t="shared" si="30"/>
        <v>218.66465032948159</v>
      </c>
      <c r="Q71" s="20">
        <f t="shared" si="30"/>
        <v>99.213297196551508</v>
      </c>
      <c r="R71" s="20">
        <f t="shared" si="30"/>
        <v>120.42211106986051</v>
      </c>
      <c r="S71" s="20">
        <f t="shared" si="30"/>
        <v>175.38873032340535</v>
      </c>
      <c r="T71" s="20">
        <f t="shared" si="30"/>
        <v>155.22768938510856</v>
      </c>
      <c r="U71" s="20">
        <f t="shared" si="30"/>
        <v>154.9087800721075</v>
      </c>
      <c r="V71" s="20">
        <f t="shared" si="30"/>
        <v>36.997147083685547</v>
      </c>
      <c r="W71" s="20">
        <f t="shared" si="30"/>
        <v>90.860023393929652</v>
      </c>
      <c r="X71" s="20">
        <f t="shared" si="30"/>
        <v>78.655956662585453</v>
      </c>
      <c r="Y71" s="20">
        <f t="shared" si="30"/>
        <v>32.616481528088215</v>
      </c>
      <c r="Z71" s="20">
        <f t="shared" si="30"/>
        <v>67.893436465088158</v>
      </c>
      <c r="AA71" s="20">
        <f t="shared" si="30"/>
        <v>38.091857582241111</v>
      </c>
      <c r="AB71" s="20">
        <f t="shared" si="30"/>
        <v>30.719239985678314</v>
      </c>
      <c r="AC71" s="20">
        <f t="shared" si="30"/>
        <v>24.316347894975102</v>
      </c>
      <c r="AD71" s="20">
        <f t="shared" si="30"/>
        <v>58.597501643655484</v>
      </c>
      <c r="AE71" s="20">
        <f t="shared" si="30"/>
        <v>74.664571214111461</v>
      </c>
      <c r="AF71" s="20">
        <f t="shared" si="30"/>
        <v>53.531779816899487</v>
      </c>
      <c r="AG71" s="20">
        <f t="shared" si="30"/>
        <v>52.393967279261069</v>
      </c>
      <c r="AH71" s="20">
        <f t="shared" si="30"/>
        <v>167.42143326758713</v>
      </c>
      <c r="AI71" s="20">
        <f t="shared" si="30"/>
        <v>124.42568065537105</v>
      </c>
      <c r="AJ71" s="20">
        <f t="shared" si="30"/>
        <v>161.68126984126985</v>
      </c>
      <c r="AK71" s="20">
        <f t="shared" si="30"/>
        <v>107.78751322751323</v>
      </c>
      <c r="AL71" s="20">
        <f t="shared" si="30"/>
        <v>60.429046037019461</v>
      </c>
      <c r="AM71" s="20">
        <f t="shared" si="30"/>
        <v>120.14161168496386</v>
      </c>
      <c r="AN71" s="20">
        <f t="shared" si="30"/>
        <v>165.07557646820729</v>
      </c>
      <c r="AO71" s="20">
        <f t="shared" si="30"/>
        <v>185.82422616131797</v>
      </c>
      <c r="AP71" s="20">
        <f t="shared" si="30"/>
        <v>321.68221970960099</v>
      </c>
      <c r="AQ71" s="20">
        <f t="shared" si="30"/>
        <v>298.64055324872368</v>
      </c>
      <c r="AR71" s="20">
        <f t="shared" si="30"/>
        <v>469.26308571274524</v>
      </c>
      <c r="AS71" s="20">
        <f t="shared" si="30"/>
        <v>22.163298341070401</v>
      </c>
      <c r="AT71" s="20">
        <f t="shared" si="30"/>
        <v>27.535467128027676</v>
      </c>
      <c r="AU71" s="20">
        <f t="shared" si="30"/>
        <v>32.760323461457681</v>
      </c>
      <c r="AV71" s="20">
        <f t="shared" si="30"/>
        <v>152.26739362843423</v>
      </c>
      <c r="AW71" s="20">
        <f t="shared" si="30"/>
        <v>104.87109793262499</v>
      </c>
      <c r="AX71" s="20">
        <f t="shared" si="30"/>
        <v>77.577578030288748</v>
      </c>
      <c r="AY71" s="20">
        <f t="shared" si="30"/>
        <v>175.52613450121254</v>
      </c>
      <c r="AZ71" s="20">
        <f t="shared" si="30"/>
        <v>86.441533568301693</v>
      </c>
      <c r="BA71" s="20">
        <f t="shared" si="30"/>
        <v>140.40900348766141</v>
      </c>
      <c r="BB71" s="20">
        <f t="shared" si="30"/>
        <v>173.76459225665573</v>
      </c>
      <c r="BC71" s="20">
        <f t="shared" si="30"/>
        <v>69.400188640790958</v>
      </c>
      <c r="BD71" s="20">
        <f t="shared" si="30"/>
        <v>218.43256662858289</v>
      </c>
      <c r="BE71" s="20">
        <f t="shared" si="30"/>
        <v>13.748407299427708</v>
      </c>
      <c r="BF71" s="20">
        <f t="shared" si="30"/>
        <v>221.8157935549855</v>
      </c>
      <c r="BG71" s="20">
        <f t="shared" si="30"/>
        <v>13.439755555555557</v>
      </c>
      <c r="BH71" s="20">
        <f t="shared" si="30"/>
        <v>25.071676118462509</v>
      </c>
      <c r="BI71" s="20">
        <f t="shared" si="30"/>
        <v>32.33625396825397</v>
      </c>
      <c r="BJ71" s="20">
        <f t="shared" si="30"/>
        <v>6.5826976102941179</v>
      </c>
      <c r="BK71" s="20">
        <f t="shared" si="30"/>
        <v>7.3427912341407158</v>
      </c>
      <c r="BL71" s="20">
        <f t="shared" si="30"/>
        <v>8.7688705234159769</v>
      </c>
      <c r="BM71" s="20">
        <f t="shared" si="30"/>
        <v>7.3682870370370361</v>
      </c>
      <c r="BN71" s="20">
        <f t="shared" ref="BN71:BQ71" si="31">1000*BN49/BN57</f>
        <v>8.9702315848214287</v>
      </c>
      <c r="BO71" s="20">
        <f t="shared" si="31"/>
        <v>155.19990563070149</v>
      </c>
      <c r="BP71" s="20">
        <f t="shared" si="31"/>
        <v>667.74828841120757</v>
      </c>
      <c r="BQ71" s="20">
        <f t="shared" si="31"/>
        <v>281.45716940249758</v>
      </c>
    </row>
    <row r="72" spans="1:69" x14ac:dyDescent="0.35">
      <c r="A72" s="4" t="s">
        <v>86</v>
      </c>
      <c r="B72" s="20">
        <f>100*(B50-B52)/B50</f>
        <v>48.387096774193552</v>
      </c>
      <c r="C72" s="20">
        <f t="shared" ref="C72:I72" si="32">100*(C50-C52)/C50</f>
        <v>29.411764705882351</v>
      </c>
      <c r="D72" s="20">
        <f t="shared" si="32"/>
        <v>8.3333333333333339</v>
      </c>
      <c r="E72" s="20">
        <f t="shared" si="32"/>
        <v>23.076923076923077</v>
      </c>
      <c r="F72" s="20">
        <f t="shared" si="32"/>
        <v>17.241379310344829</v>
      </c>
      <c r="G72" s="20">
        <f t="shared" si="32"/>
        <v>22.222222222222221</v>
      </c>
      <c r="H72" s="20"/>
      <c r="I72" s="20">
        <f t="shared" si="32"/>
        <v>16</v>
      </c>
      <c r="J72" s="20"/>
      <c r="K72" s="20"/>
      <c r="L72" s="20">
        <f t="shared" ref="L72:BB72" si="33">100*(L50-L52)/L50</f>
        <v>20</v>
      </c>
      <c r="M72" s="20">
        <f t="shared" si="33"/>
        <v>27.777777777777779</v>
      </c>
      <c r="N72" s="20">
        <f t="shared" si="33"/>
        <v>15.789473684210526</v>
      </c>
      <c r="O72" s="20">
        <f t="shared" si="33"/>
        <v>17.96875</v>
      </c>
      <c r="P72" s="20">
        <f t="shared" si="33"/>
        <v>17.142857142857142</v>
      </c>
      <c r="Q72" s="20">
        <f t="shared" si="33"/>
        <v>12.5</v>
      </c>
      <c r="R72" s="20"/>
      <c r="S72" s="20">
        <f t="shared" si="33"/>
        <v>18.032786885245901</v>
      </c>
      <c r="T72" s="20"/>
      <c r="U72" s="20"/>
      <c r="V72" s="20"/>
      <c r="W72" s="20">
        <f t="shared" si="33"/>
        <v>15.068493150684931</v>
      </c>
      <c r="X72" s="20">
        <f t="shared" si="33"/>
        <v>100</v>
      </c>
      <c r="Y72" s="20">
        <f t="shared" si="33"/>
        <v>100</v>
      </c>
      <c r="Z72" s="20">
        <f t="shared" si="33"/>
        <v>31.147540983606557</v>
      </c>
      <c r="AA72" s="20">
        <f t="shared" si="33"/>
        <v>22.5</v>
      </c>
      <c r="AB72" s="20">
        <f t="shared" si="33"/>
        <v>20</v>
      </c>
      <c r="AC72" s="20">
        <f t="shared" si="33"/>
        <v>21.428571428571427</v>
      </c>
      <c r="AD72" s="20"/>
      <c r="AE72" s="20">
        <f t="shared" si="33"/>
        <v>38.333333333333336</v>
      </c>
      <c r="AF72" s="20"/>
      <c r="AG72" s="20"/>
      <c r="AH72" s="20">
        <f t="shared" si="33"/>
        <v>46.666666666666664</v>
      </c>
      <c r="AI72" s="20">
        <f t="shared" si="33"/>
        <v>100</v>
      </c>
      <c r="AJ72" s="20"/>
      <c r="AK72" s="20"/>
      <c r="AL72" s="20"/>
      <c r="AM72" s="20">
        <f t="shared" si="33"/>
        <v>43.96551724137931</v>
      </c>
      <c r="AN72" s="20">
        <f t="shared" si="33"/>
        <v>13.888888888888889</v>
      </c>
      <c r="AO72" s="20">
        <f t="shared" si="33"/>
        <v>12</v>
      </c>
      <c r="AP72" s="20">
        <f t="shared" si="33"/>
        <v>100</v>
      </c>
      <c r="AQ72" s="20">
        <f t="shared" si="33"/>
        <v>10.526315789473685</v>
      </c>
      <c r="AR72" s="20">
        <f t="shared" si="33"/>
        <v>27.272727272727273</v>
      </c>
      <c r="AS72" s="20"/>
      <c r="AT72" s="20"/>
      <c r="AU72" s="20"/>
      <c r="AV72" s="20">
        <f t="shared" si="33"/>
        <v>5.882352941176471</v>
      </c>
      <c r="AW72" s="20">
        <f t="shared" si="33"/>
        <v>19.23076923076923</v>
      </c>
      <c r="AX72" s="20">
        <f t="shared" si="33"/>
        <v>37.5</v>
      </c>
      <c r="AY72" s="20">
        <f t="shared" si="33"/>
        <v>100</v>
      </c>
      <c r="AZ72" s="20">
        <f t="shared" si="33"/>
        <v>25.333333333333332</v>
      </c>
      <c r="BA72" s="20">
        <f t="shared" si="33"/>
        <v>100</v>
      </c>
      <c r="BB72" s="20">
        <f t="shared" si="33"/>
        <v>18.181818181818183</v>
      </c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>
        <f t="shared" ref="BQ72" si="34">100*(BQ50-BQ52)/BQ50</f>
        <v>36</v>
      </c>
    </row>
    <row r="73" spans="1:69" x14ac:dyDescent="0.35">
      <c r="A73" s="23" t="s">
        <v>87</v>
      </c>
      <c r="B73" s="24">
        <f t="shared" ref="B73:BM73" si="35">B19*B50/30000</f>
        <v>17.05</v>
      </c>
      <c r="C73" s="24">
        <f t="shared" si="35"/>
        <v>21.230166666666666</v>
      </c>
      <c r="D73" s="24">
        <f t="shared" si="35"/>
        <v>19.303999999999998</v>
      </c>
      <c r="E73" s="24">
        <f t="shared" si="35"/>
        <v>20.018374999999999</v>
      </c>
      <c r="F73" s="24">
        <f t="shared" si="35"/>
        <v>19.642666666666667</v>
      </c>
      <c r="G73" s="24">
        <f t="shared" si="35"/>
        <v>18</v>
      </c>
      <c r="H73" s="24">
        <f t="shared" si="35"/>
        <v>21.696666666666665</v>
      </c>
      <c r="I73" s="24">
        <f t="shared" si="35"/>
        <v>20.042249999999999</v>
      </c>
      <c r="J73" s="24">
        <f t="shared" si="35"/>
        <v>21</v>
      </c>
      <c r="K73" s="24">
        <f t="shared" si="35"/>
        <v>23.932833333333335</v>
      </c>
      <c r="L73" s="24">
        <f t="shared" si="35"/>
        <v>21.121041666666667</v>
      </c>
      <c r="M73" s="24">
        <f t="shared" si="35"/>
        <v>17.495519999999999</v>
      </c>
      <c r="N73" s="24">
        <f t="shared" si="35"/>
        <v>18.727666666666668</v>
      </c>
      <c r="O73" s="24">
        <f t="shared" si="35"/>
        <v>25.344000000000001</v>
      </c>
      <c r="P73" s="24">
        <f t="shared" si="35"/>
        <v>24.453333333333333</v>
      </c>
      <c r="Q73" s="24">
        <f t="shared" si="35"/>
        <v>19.2</v>
      </c>
      <c r="R73" s="24">
        <f t="shared" si="35"/>
        <v>20.266666666666666</v>
      </c>
      <c r="S73" s="24">
        <f t="shared" si="35"/>
        <v>20.333333333333332</v>
      </c>
      <c r="T73" s="24">
        <f t="shared" si="35"/>
        <v>21.01</v>
      </c>
      <c r="U73" s="24">
        <f t="shared" si="35"/>
        <v>20.245833333333334</v>
      </c>
      <c r="V73" s="24">
        <f t="shared" si="35"/>
        <v>15.68</v>
      </c>
      <c r="W73" s="24">
        <f t="shared" si="35"/>
        <v>16.609933333333334</v>
      </c>
      <c r="X73" s="24">
        <f t="shared" si="35"/>
        <v>19.2</v>
      </c>
      <c r="Y73" s="24">
        <f t="shared" si="35"/>
        <v>16.192</v>
      </c>
      <c r="Z73" s="24">
        <f t="shared" si="35"/>
        <v>16.139583333333334</v>
      </c>
      <c r="AA73" s="24">
        <f t="shared" si="35"/>
        <v>15.6</v>
      </c>
      <c r="AB73" s="24">
        <f t="shared" si="35"/>
        <v>15.6</v>
      </c>
      <c r="AC73" s="24">
        <f t="shared" si="35"/>
        <v>14.933333333333334</v>
      </c>
      <c r="AD73" s="24">
        <f t="shared" si="35"/>
        <v>14</v>
      </c>
      <c r="AE73" s="24">
        <f t="shared" si="35"/>
        <v>20</v>
      </c>
      <c r="AF73" s="24">
        <f t="shared" si="35"/>
        <v>17.233333333333334</v>
      </c>
      <c r="AG73" s="24">
        <f t="shared" si="35"/>
        <v>18.414999999999999</v>
      </c>
      <c r="AH73" s="24">
        <f t="shared" si="35"/>
        <v>18.75</v>
      </c>
      <c r="AI73" s="24">
        <f t="shared" si="35"/>
        <v>20.266666666666666</v>
      </c>
      <c r="AJ73" s="24">
        <f t="shared" si="35"/>
        <v>13.5625</v>
      </c>
      <c r="AK73" s="24">
        <f t="shared" si="35"/>
        <v>16.8</v>
      </c>
      <c r="AL73" s="24">
        <f t="shared" si="35"/>
        <v>19.350000000000001</v>
      </c>
      <c r="AM73" s="24">
        <f t="shared" si="35"/>
        <v>17.013333333333332</v>
      </c>
      <c r="AN73" s="24">
        <f t="shared" si="35"/>
        <v>17.52</v>
      </c>
      <c r="AO73" s="24">
        <f t="shared" si="35"/>
        <v>17.75</v>
      </c>
      <c r="AP73" s="24">
        <f t="shared" si="35"/>
        <v>18.145</v>
      </c>
      <c r="AQ73" s="24">
        <f t="shared" si="35"/>
        <v>18.366666666666667</v>
      </c>
      <c r="AR73" s="24">
        <f t="shared" si="35"/>
        <v>15.693333333333332</v>
      </c>
      <c r="AS73" s="24">
        <f t="shared" si="35"/>
        <v>9.1666666666666661</v>
      </c>
      <c r="AT73" s="24">
        <f t="shared" si="35"/>
        <v>13.333333333333334</v>
      </c>
      <c r="AU73" s="24">
        <f t="shared" si="35"/>
        <v>14</v>
      </c>
      <c r="AV73" s="24">
        <f t="shared" si="35"/>
        <v>16.756333333333334</v>
      </c>
      <c r="AW73" s="24">
        <f t="shared" si="35"/>
        <v>15.383333333333333</v>
      </c>
      <c r="AX73" s="24">
        <f t="shared" si="35"/>
        <v>18</v>
      </c>
      <c r="AY73" s="24">
        <f t="shared" si="35"/>
        <v>21.114999999999998</v>
      </c>
      <c r="AZ73" s="24">
        <f t="shared" si="35"/>
        <v>12.104687500000001</v>
      </c>
      <c r="BA73" s="24">
        <f t="shared" si="35"/>
        <v>16.540083333333332</v>
      </c>
      <c r="BB73" s="24">
        <f t="shared" si="35"/>
        <v>21.56</v>
      </c>
      <c r="BC73" s="24">
        <f t="shared" si="35"/>
        <v>17.233333333333334</v>
      </c>
      <c r="BD73" s="24">
        <f t="shared" si="35"/>
        <v>24.192</v>
      </c>
      <c r="BE73" s="24">
        <f t="shared" si="35"/>
        <v>9.3333333333333339</v>
      </c>
      <c r="BF73" s="24">
        <f t="shared" si="35"/>
        <v>26.1</v>
      </c>
      <c r="BG73" s="24">
        <f t="shared" si="35"/>
        <v>10.666666666666666</v>
      </c>
      <c r="BH73" s="24">
        <f t="shared" si="35"/>
        <v>15.68</v>
      </c>
      <c r="BI73" s="24">
        <f t="shared" si="35"/>
        <v>14</v>
      </c>
      <c r="BJ73" s="24">
        <f t="shared" si="35"/>
        <v>7.14</v>
      </c>
      <c r="BK73" s="24">
        <f t="shared" si="35"/>
        <v>6</v>
      </c>
      <c r="BL73" s="24">
        <f t="shared" si="35"/>
        <v>6.4866666666666664</v>
      </c>
      <c r="BM73" s="24">
        <f t="shared" si="35"/>
        <v>5.8666666666666663</v>
      </c>
      <c r="BN73" s="24">
        <f t="shared" ref="BN73:BQ73" si="36">BN19*BN50/30000</f>
        <v>6.3</v>
      </c>
      <c r="BO73" s="24">
        <f t="shared" si="36"/>
        <v>24.2</v>
      </c>
      <c r="BP73" s="24">
        <f t="shared" si="36"/>
        <v>21.44</v>
      </c>
      <c r="BQ73" s="24">
        <f t="shared" si="36"/>
        <v>22.666666666666668</v>
      </c>
    </row>
    <row r="74" spans="1:69" x14ac:dyDescent="0.35">
      <c r="A74" s="4" t="s">
        <v>88</v>
      </c>
      <c r="B74" s="18">
        <f t="shared" ref="B74:BM74" si="37">894.849*B71/B50</f>
        <v>6.6703444333760888</v>
      </c>
      <c r="C74" s="18">
        <f t="shared" si="37"/>
        <v>11.495207251848935</v>
      </c>
      <c r="D74" s="18">
        <f t="shared" si="37"/>
        <v>31.577327999986522</v>
      </c>
      <c r="E74" s="18">
        <f t="shared" si="37"/>
        <v>11.791134586891459</v>
      </c>
      <c r="F74" s="18">
        <f t="shared" si="37"/>
        <v>11.33156463569898</v>
      </c>
      <c r="G74" s="18">
        <f t="shared" si="37"/>
        <v>21.604424884303018</v>
      </c>
      <c r="H74" s="18">
        <f t="shared" si="37"/>
        <v>14.432592462183305</v>
      </c>
      <c r="I74" s="18">
        <f t="shared" si="37"/>
        <v>20.883159358786919</v>
      </c>
      <c r="J74" s="18">
        <f t="shared" si="37"/>
        <v>13.187924401694564</v>
      </c>
      <c r="K74" s="18">
        <f t="shared" si="37"/>
        <v>13.468906667940807</v>
      </c>
      <c r="L74" s="18">
        <f t="shared" si="37"/>
        <v>13.186358204776043</v>
      </c>
      <c r="M74" s="18">
        <f t="shared" si="37"/>
        <v>11.185789855221175</v>
      </c>
      <c r="N74" s="18">
        <f t="shared" si="37"/>
        <v>15.05280921482766</v>
      </c>
      <c r="O74" s="18">
        <f t="shared" si="37"/>
        <v>13.907115834482495</v>
      </c>
      <c r="P74" s="18">
        <f t="shared" si="37"/>
        <v>13.97656026304902</v>
      </c>
      <c r="Q74" s="18">
        <f t="shared" si="37"/>
        <v>11.097614972879615</v>
      </c>
      <c r="R74" s="18">
        <f t="shared" si="37"/>
        <v>11.34311638618459</v>
      </c>
      <c r="S74" s="18">
        <f t="shared" si="37"/>
        <v>12.864461470587619</v>
      </c>
      <c r="T74" s="18">
        <f t="shared" si="37"/>
        <v>12.627758419870457</v>
      </c>
      <c r="U74" s="18">
        <f t="shared" si="37"/>
        <v>12.894880645464683</v>
      </c>
      <c r="V74" s="18">
        <f t="shared" si="37"/>
        <v>7.8825857311164107</v>
      </c>
      <c r="W74" s="18">
        <f t="shared" si="37"/>
        <v>11.137808366306103</v>
      </c>
      <c r="X74" s="18">
        <f t="shared" si="37"/>
        <v>11.73086736059299</v>
      </c>
      <c r="Y74" s="18">
        <f t="shared" si="37"/>
        <v>9.1208830871650655</v>
      </c>
      <c r="Z74" s="18">
        <f t="shared" si="37"/>
        <v>9.9597333979258487</v>
      </c>
      <c r="AA74" s="18">
        <f t="shared" si="37"/>
        <v>8.5216151664027198</v>
      </c>
      <c r="AB74" s="18">
        <f t="shared" si="37"/>
        <v>9.1630270606480853</v>
      </c>
      <c r="AC74" s="18">
        <f t="shared" si="37"/>
        <v>7.7712355705252065</v>
      </c>
      <c r="AD74" s="18">
        <f t="shared" si="37"/>
        <v>9.3635563836291897</v>
      </c>
      <c r="AE74" s="18">
        <f t="shared" si="37"/>
        <v>11.135586147729404</v>
      </c>
      <c r="AF74" s="18">
        <f t="shared" si="37"/>
        <v>10.192097795185679</v>
      </c>
      <c r="AG74" s="18">
        <f t="shared" si="37"/>
        <v>7.8141148709799149</v>
      </c>
      <c r="AH74" s="18">
        <f t="shared" si="37"/>
        <v>19.975586951742279</v>
      </c>
      <c r="AI74" s="18">
        <f t="shared" si="37"/>
        <v>13.917774488597267</v>
      </c>
      <c r="AJ74" s="18">
        <f t="shared" si="37"/>
        <v>18.668428727250383</v>
      </c>
      <c r="AK74" s="18">
        <f t="shared" si="37"/>
        <v>12.056693553015874</v>
      </c>
      <c r="AL74" s="18">
        <f t="shared" si="37"/>
        <v>12.016638092706851</v>
      </c>
      <c r="AM74" s="18">
        <f t="shared" si="37"/>
        <v>18.535965702530728</v>
      </c>
      <c r="AN74" s="18">
        <f t="shared" si="37"/>
        <v>20.516349239860951</v>
      </c>
      <c r="AO74" s="18">
        <f t="shared" si="37"/>
        <v>22.171283060830564</v>
      </c>
      <c r="AP74" s="18">
        <f t="shared" si="37"/>
        <v>30.300738171043868</v>
      </c>
      <c r="AQ74" s="18">
        <f t="shared" si="37"/>
        <v>28.130336887796545</v>
      </c>
      <c r="AR74" s="18">
        <f t="shared" si="37"/>
        <v>38.17450936245131</v>
      </c>
      <c r="AS74" s="18">
        <f t="shared" si="37"/>
        <v>7.2119292208030936</v>
      </c>
      <c r="AT74" s="18">
        <f t="shared" si="37"/>
        <v>6.1600213060121094</v>
      </c>
      <c r="AU74" s="18">
        <f t="shared" si="37"/>
        <v>6.9798911164671305</v>
      </c>
      <c r="AV74" s="18">
        <f t="shared" si="37"/>
        <v>16.030155873060089</v>
      </c>
      <c r="AW74" s="18">
        <f t="shared" si="37"/>
        <v>14.437507248294082</v>
      </c>
      <c r="AX74" s="18">
        <f t="shared" si="37"/>
        <v>11.570036353804309</v>
      </c>
      <c r="AY74" s="18">
        <f t="shared" si="37"/>
        <v>12.769868774981752</v>
      </c>
      <c r="AZ74" s="18">
        <f t="shared" si="37"/>
        <v>10.313615982941494</v>
      </c>
      <c r="BA74" s="18">
        <f t="shared" si="37"/>
        <v>12.258034767017593</v>
      </c>
      <c r="BB74" s="18">
        <f t="shared" si="37"/>
        <v>14.13573378329783</v>
      </c>
      <c r="BC74" s="18">
        <f t="shared" si="37"/>
        <v>11.291398073640572</v>
      </c>
      <c r="BD74" s="18">
        <f t="shared" si="37"/>
        <v>13.573900264932</v>
      </c>
      <c r="BE74" s="18">
        <f t="shared" si="37"/>
        <v>6.1513742617427924</v>
      </c>
      <c r="BF74" s="18">
        <f t="shared" si="37"/>
        <v>13.689078692888636</v>
      </c>
      <c r="BG74" s="18">
        <f t="shared" si="37"/>
        <v>7.5165948869583348</v>
      </c>
      <c r="BH74" s="18">
        <f t="shared" si="37"/>
        <v>8.0126301081893061</v>
      </c>
      <c r="BI74" s="18">
        <f t="shared" si="37"/>
        <v>9.6453548424126989</v>
      </c>
      <c r="BJ74" s="18">
        <f t="shared" si="37"/>
        <v>4.6750161697413342</v>
      </c>
      <c r="BK74" s="18">
        <f t="shared" si="37"/>
        <v>5.4755744942329878</v>
      </c>
      <c r="BL74" s="18">
        <f t="shared" si="37"/>
        <v>5.6451906611570246</v>
      </c>
      <c r="BM74" s="18">
        <f t="shared" si="37"/>
        <v>5.994094806186868</v>
      </c>
      <c r="BN74" s="18">
        <f t="shared" ref="BN74:BQ74" si="38">894.849*BN71/BN50</f>
        <v>5.9459279729228678</v>
      </c>
      <c r="BO74" s="18">
        <f t="shared" si="38"/>
        <v>16.833997618633649</v>
      </c>
      <c r="BP74" s="18">
        <f t="shared" si="38"/>
        <v>49.794490678040056</v>
      </c>
      <c r="BQ74" s="18">
        <f t="shared" si="38"/>
        <v>20.148933326612447</v>
      </c>
    </row>
    <row r="75" spans="1:69" x14ac:dyDescent="0.35">
      <c r="A75" s="4" t="s">
        <v>89</v>
      </c>
      <c r="B75" s="21">
        <f t="shared" ref="B75:I75" si="39">B19*B52/30000</f>
        <v>8.8000000000000007</v>
      </c>
      <c r="C75" s="21">
        <f t="shared" si="39"/>
        <v>14.986000000000002</v>
      </c>
      <c r="D75" s="21">
        <f t="shared" si="39"/>
        <v>17.695333333333334</v>
      </c>
      <c r="E75" s="21">
        <f t="shared" si="39"/>
        <v>15.39875</v>
      </c>
      <c r="F75" s="21">
        <f t="shared" si="39"/>
        <v>16.256</v>
      </c>
      <c r="G75" s="21">
        <f t="shared" si="39"/>
        <v>14</v>
      </c>
      <c r="H75" s="21"/>
      <c r="I75" s="21">
        <f t="shared" si="39"/>
        <v>16.83549</v>
      </c>
      <c r="J75" s="21"/>
      <c r="K75" s="21"/>
      <c r="L75" s="21">
        <f t="shared" ref="L75:BB75" si="40">L19*L52/30000</f>
        <v>16.896833333333337</v>
      </c>
      <c r="M75" s="21">
        <f t="shared" si="40"/>
        <v>12.635653333333332</v>
      </c>
      <c r="N75" s="21">
        <f t="shared" si="40"/>
        <v>15.770666666666667</v>
      </c>
      <c r="O75" s="21">
        <f t="shared" si="40"/>
        <v>20.79</v>
      </c>
      <c r="P75" s="21">
        <f t="shared" si="40"/>
        <v>20.261333333333333</v>
      </c>
      <c r="Q75" s="21">
        <f t="shared" si="40"/>
        <v>16.8</v>
      </c>
      <c r="R75" s="21"/>
      <c r="S75" s="21">
        <f t="shared" si="40"/>
        <v>16.666666666666668</v>
      </c>
      <c r="T75" s="21"/>
      <c r="U75" s="21"/>
      <c r="V75" s="21"/>
      <c r="W75" s="21">
        <f t="shared" si="40"/>
        <v>14.107066666666668</v>
      </c>
      <c r="X75" s="21">
        <f t="shared" si="40"/>
        <v>0</v>
      </c>
      <c r="Y75" s="21">
        <f t="shared" si="40"/>
        <v>0</v>
      </c>
      <c r="Z75" s="21">
        <f t="shared" si="40"/>
        <v>11.112500000000001</v>
      </c>
      <c r="AA75" s="21">
        <f t="shared" si="40"/>
        <v>12.09</v>
      </c>
      <c r="AB75" s="21">
        <f t="shared" si="40"/>
        <v>12.48</v>
      </c>
      <c r="AC75" s="21">
        <f t="shared" si="40"/>
        <v>11.733333333333333</v>
      </c>
      <c r="AD75" s="21"/>
      <c r="AE75" s="21">
        <f t="shared" si="40"/>
        <v>12.333333333333334</v>
      </c>
      <c r="AF75" s="21"/>
      <c r="AG75" s="21"/>
      <c r="AH75" s="21"/>
      <c r="AI75" s="21"/>
      <c r="AJ75" s="21"/>
      <c r="AK75" s="21"/>
      <c r="AL75" s="21"/>
      <c r="AM75" s="21">
        <f t="shared" si="40"/>
        <v>9.5333333333333332</v>
      </c>
      <c r="AN75" s="21">
        <f t="shared" si="40"/>
        <v>15.086666666666666</v>
      </c>
      <c r="AO75" s="21">
        <f t="shared" si="40"/>
        <v>15.62</v>
      </c>
      <c r="AP75" s="21">
        <f t="shared" si="40"/>
        <v>0</v>
      </c>
      <c r="AQ75" s="21">
        <f t="shared" si="40"/>
        <v>16.433333333333334</v>
      </c>
      <c r="AR75" s="21">
        <f t="shared" si="40"/>
        <v>11.413333333333334</v>
      </c>
      <c r="AS75" s="21"/>
      <c r="AT75" s="21"/>
      <c r="AU75" s="21"/>
      <c r="AV75" s="21">
        <f t="shared" si="40"/>
        <v>15.770666666666667</v>
      </c>
      <c r="AW75" s="21">
        <f t="shared" si="40"/>
        <v>12.425000000000001</v>
      </c>
      <c r="AX75" s="21">
        <f t="shared" si="40"/>
        <v>11.25</v>
      </c>
      <c r="AY75" s="21">
        <f t="shared" si="40"/>
        <v>0</v>
      </c>
      <c r="AZ75" s="21">
        <f t="shared" si="40"/>
        <v>9.0381666666666671</v>
      </c>
      <c r="BA75" s="21">
        <f t="shared" si="40"/>
        <v>0</v>
      </c>
      <c r="BB75" s="21">
        <f t="shared" si="40"/>
        <v>17.64</v>
      </c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Q75" s="21">
        <f t="shared" ref="BQ75" si="41">BQ19*BQ52/30000</f>
        <v>14.506666666666666</v>
      </c>
    </row>
    <row r="76" spans="1:69" ht="15" thickBot="1" x14ac:dyDescent="0.4">
      <c r="A76" s="8" t="s">
        <v>90</v>
      </c>
      <c r="B76" s="25">
        <f t="shared" ref="B76:I76" si="42">170.375*B51/B57</f>
        <v>8.0944233253450211</v>
      </c>
      <c r="C76" s="25">
        <f t="shared" si="42"/>
        <v>14.362903212654107</v>
      </c>
      <c r="D76" s="25">
        <f t="shared" si="42"/>
        <v>32.064924222955774</v>
      </c>
      <c r="E76" s="25">
        <f t="shared" si="42"/>
        <v>12.568796463408516</v>
      </c>
      <c r="F76" s="25">
        <f t="shared" si="42"/>
        <v>12.285845681625297</v>
      </c>
      <c r="G76" s="25">
        <f t="shared" si="42"/>
        <v>20.50361672967864</v>
      </c>
      <c r="H76" s="25">
        <f t="shared" si="42"/>
        <v>18.410910335696883</v>
      </c>
      <c r="I76" s="25">
        <f t="shared" si="42"/>
        <v>22.892897653479146</v>
      </c>
      <c r="J76" s="25"/>
      <c r="K76" s="25"/>
      <c r="L76" s="25">
        <f t="shared" ref="L76:BB76" si="43">170.375*L51/L57</f>
        <v>13.97958852908007</v>
      </c>
      <c r="M76" s="25">
        <f t="shared" si="43"/>
        <v>12.19378708742488</v>
      </c>
      <c r="N76" s="25">
        <f t="shared" si="43"/>
        <v>16.216238718418435</v>
      </c>
      <c r="O76" s="25">
        <f t="shared" si="43"/>
        <v>15.095781724693957</v>
      </c>
      <c r="P76" s="25">
        <f t="shared" si="43"/>
        <v>14.853296586882426</v>
      </c>
      <c r="Q76" s="25">
        <f t="shared" si="43"/>
        <v>11.326179935542362</v>
      </c>
      <c r="R76" s="25"/>
      <c r="S76" s="25">
        <f t="shared" si="43"/>
        <v>13.603358719990847</v>
      </c>
      <c r="T76" s="25"/>
      <c r="U76" s="25"/>
      <c r="V76" s="25"/>
      <c r="W76" s="25">
        <f t="shared" si="43"/>
        <v>12.384221188592612</v>
      </c>
      <c r="X76" s="25">
        <f t="shared" si="43"/>
        <v>0</v>
      </c>
      <c r="Y76" s="25">
        <f t="shared" si="43"/>
        <v>0</v>
      </c>
      <c r="Z76" s="25">
        <f t="shared" si="43"/>
        <v>10.916681124366555</v>
      </c>
      <c r="AA76" s="25">
        <f t="shared" si="43"/>
        <v>9.0300332310034221</v>
      </c>
      <c r="AB76" s="25">
        <f t="shared" si="43"/>
        <v>9.2376402546682996</v>
      </c>
      <c r="AC76" s="25">
        <f t="shared" si="43"/>
        <v>8.6847412566489357</v>
      </c>
      <c r="AD76" s="25"/>
      <c r="AE76" s="25">
        <f t="shared" si="43"/>
        <v>12.72097632060424</v>
      </c>
      <c r="AF76" s="25"/>
      <c r="AG76" s="25"/>
      <c r="AH76" s="25">
        <f t="shared" si="43"/>
        <v>23.104785621301776</v>
      </c>
      <c r="AI76" s="25"/>
      <c r="AJ76" s="25"/>
      <c r="AK76" s="25"/>
      <c r="AL76" s="25"/>
      <c r="AM76" s="25">
        <f t="shared" si="43"/>
        <v>22.210530440343728</v>
      </c>
      <c r="AN76" s="25">
        <f t="shared" si="43"/>
        <v>21.882428482209491</v>
      </c>
      <c r="AO76" s="25">
        <f t="shared" si="43"/>
        <v>23.823217747027975</v>
      </c>
      <c r="AP76" s="25">
        <f t="shared" si="43"/>
        <v>32.239181284131334</v>
      </c>
      <c r="AQ76" s="25">
        <f t="shared" si="43"/>
        <v>28.819250850249759</v>
      </c>
      <c r="AR76" s="25">
        <f t="shared" si="43"/>
        <v>40.432210246887678</v>
      </c>
      <c r="AS76" s="25"/>
      <c r="AT76" s="25"/>
      <c r="AU76" s="25"/>
      <c r="AV76" s="25">
        <f t="shared" si="43"/>
        <v>16.216238718418435</v>
      </c>
      <c r="AW76" s="25">
        <f t="shared" si="43"/>
        <v>15.202974483300748</v>
      </c>
      <c r="AX76" s="25">
        <f t="shared" si="43"/>
        <v>13.489801091073547</v>
      </c>
      <c r="AY76" s="25">
        <f t="shared" si="43"/>
        <v>0</v>
      </c>
      <c r="AZ76" s="25">
        <f t="shared" si="43"/>
        <v>11.518436712950162</v>
      </c>
      <c r="BA76" s="25">
        <f t="shared" si="43"/>
        <v>13.447684845548942</v>
      </c>
      <c r="BB76" s="25">
        <f t="shared" si="43"/>
        <v>15.941230526161082</v>
      </c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9"/>
      <c r="BQ76" s="25">
        <f t="shared" ref="BQ76" si="44">170.375*BQ51/BQ57</f>
        <v>23.172047631278108</v>
      </c>
    </row>
    <row r="77" spans="1:69" ht="15" thickBot="1" x14ac:dyDescent="0.4">
      <c r="A77" s="8" t="s">
        <v>91</v>
      </c>
      <c r="B77" s="26">
        <f t="shared" ref="B77:BM77" si="45">0.6299/(1-1/B17^0.4)</f>
        <v>1.3402148077956653</v>
      </c>
      <c r="C77" s="26">
        <f t="shared" si="45"/>
        <v>1.0358668920012239</v>
      </c>
      <c r="D77" s="26">
        <f t="shared" si="45"/>
        <v>1.1383564634257286</v>
      </c>
      <c r="E77" s="26">
        <f t="shared" si="45"/>
        <v>0.99058455685678215</v>
      </c>
      <c r="F77" s="26">
        <f t="shared" si="45"/>
        <v>1.0000113868373159</v>
      </c>
      <c r="G77" s="26">
        <f t="shared" si="45"/>
        <v>1.1951907540149576</v>
      </c>
      <c r="H77" s="26">
        <f t="shared" si="45"/>
        <v>1.1646623435168799</v>
      </c>
      <c r="I77" s="26">
        <f t="shared" si="45"/>
        <v>1.1383564634257286</v>
      </c>
      <c r="J77" s="26">
        <f t="shared" si="45"/>
        <v>0.99058455685678215</v>
      </c>
      <c r="K77" s="26">
        <f t="shared" si="45"/>
        <v>1.0000113868373159</v>
      </c>
      <c r="L77" s="26">
        <f t="shared" si="45"/>
        <v>1.0000113868373159</v>
      </c>
      <c r="M77" s="26">
        <f t="shared" si="45"/>
        <v>0.99058455685678215</v>
      </c>
      <c r="N77" s="26">
        <f t="shared" si="45"/>
        <v>1.0102026719767923</v>
      </c>
      <c r="O77" s="26">
        <f t="shared" si="45"/>
        <v>1.0000113868373159</v>
      </c>
      <c r="P77" s="26">
        <f t="shared" si="45"/>
        <v>1.0000113868373159</v>
      </c>
      <c r="Q77" s="26">
        <f t="shared" si="45"/>
        <v>1.0000113868373159</v>
      </c>
      <c r="R77" s="26">
        <f t="shared" si="45"/>
        <v>1.0212641094146433</v>
      </c>
      <c r="S77" s="26">
        <f t="shared" si="45"/>
        <v>1.0102026719767923</v>
      </c>
      <c r="T77" s="26">
        <f t="shared" si="45"/>
        <v>1.0212641094146433</v>
      </c>
      <c r="U77" s="26">
        <f t="shared" si="45"/>
        <v>1.0102026719767923</v>
      </c>
      <c r="V77" s="26">
        <f t="shared" si="45"/>
        <v>1.2160134895774757</v>
      </c>
      <c r="W77" s="26">
        <f t="shared" si="45"/>
        <v>1.0000113868373159</v>
      </c>
      <c r="X77" s="26">
        <f t="shared" si="45"/>
        <v>1.0212641094146433</v>
      </c>
      <c r="Y77" s="26">
        <f t="shared" si="45"/>
        <v>1.2311374986828021</v>
      </c>
      <c r="Z77" s="26">
        <f t="shared" si="45"/>
        <v>1.0465318229148077</v>
      </c>
      <c r="AA77" s="26">
        <f t="shared" si="45"/>
        <v>1.3200056510734235</v>
      </c>
      <c r="AB77" s="26">
        <f t="shared" si="45"/>
        <v>1.2838875586994223</v>
      </c>
      <c r="AC77" s="26">
        <f t="shared" si="45"/>
        <v>1.2970784113126586</v>
      </c>
      <c r="AD77" s="26">
        <f t="shared" si="45"/>
        <v>1.0102026719767923</v>
      </c>
      <c r="AE77" s="26">
        <f t="shared" si="45"/>
        <v>0.96606813315200468</v>
      </c>
      <c r="AF77" s="26">
        <f t="shared" si="45"/>
        <v>1.1154107116796057</v>
      </c>
      <c r="AG77" s="26">
        <f t="shared" si="45"/>
        <v>1.0465318229148077</v>
      </c>
      <c r="AH77" s="26">
        <f t="shared" si="45"/>
        <v>1.0465318229148077</v>
      </c>
      <c r="AI77" s="26">
        <f t="shared" si="45"/>
        <v>1.1383564634257286</v>
      </c>
      <c r="AJ77" s="26">
        <f t="shared" si="45"/>
        <v>1.1646623435168799</v>
      </c>
      <c r="AK77" s="26">
        <f t="shared" si="45"/>
        <v>1.1646623435168799</v>
      </c>
      <c r="AL77" s="26">
        <f t="shared" si="45"/>
        <v>1.3933290684752306</v>
      </c>
      <c r="AM77" s="26">
        <f t="shared" si="45"/>
        <v>1.071526597335879</v>
      </c>
      <c r="AN77" s="26">
        <f t="shared" si="45"/>
        <v>1.2019007961198036</v>
      </c>
      <c r="AO77" s="26">
        <f t="shared" si="45"/>
        <v>1.2088375584468745</v>
      </c>
      <c r="AP77" s="26">
        <f t="shared" si="45"/>
        <v>1.1433250004895985</v>
      </c>
      <c r="AQ77" s="26">
        <f t="shared" si="45"/>
        <v>1.0212641094146433</v>
      </c>
      <c r="AR77" s="26">
        <f t="shared" si="45"/>
        <v>1.1646623435168799</v>
      </c>
      <c r="AS77" s="26">
        <f t="shared" si="45"/>
        <v>1.2742131855185628</v>
      </c>
      <c r="AT77" s="26">
        <f t="shared" si="45"/>
        <v>1.251649920010478</v>
      </c>
      <c r="AU77" s="26">
        <f t="shared" si="45"/>
        <v>1.2311374986828021</v>
      </c>
      <c r="AV77" s="26">
        <f t="shared" si="45"/>
        <v>1.0102026719767923</v>
      </c>
      <c r="AW77" s="26">
        <f t="shared" si="45"/>
        <v>1.2088375584468745</v>
      </c>
      <c r="AX77" s="26">
        <f t="shared" si="45"/>
        <v>1.0673248329683727</v>
      </c>
      <c r="AY77" s="26">
        <f t="shared" si="45"/>
        <v>1.0000113868373159</v>
      </c>
      <c r="AZ77" s="26">
        <f t="shared" si="45"/>
        <v>1.0333225762020988</v>
      </c>
      <c r="BA77" s="26">
        <f t="shared" si="45"/>
        <v>0.99058455685678215</v>
      </c>
      <c r="BB77" s="26">
        <f t="shared" si="45"/>
        <v>0.99058455685678215</v>
      </c>
      <c r="BC77" s="26">
        <f t="shared" si="45"/>
        <v>1.2311374986828021</v>
      </c>
      <c r="BD77" s="26">
        <f t="shared" si="45"/>
        <v>1.0000113868373159</v>
      </c>
      <c r="BE77" s="26">
        <f t="shared" si="45"/>
        <v>1.3933290684752306</v>
      </c>
      <c r="BF77" s="26">
        <f t="shared" si="45"/>
        <v>0.98183336931227738</v>
      </c>
      <c r="BG77" s="26">
        <f t="shared" si="45"/>
        <v>1.3933290684752306</v>
      </c>
      <c r="BH77" s="26">
        <f t="shared" si="45"/>
        <v>1.2838875586994223</v>
      </c>
      <c r="BI77" s="26">
        <f t="shared" si="45"/>
        <v>1.2649213064447533</v>
      </c>
      <c r="BJ77" s="26">
        <f t="shared" si="45"/>
        <v>1.4798514808409802</v>
      </c>
      <c r="BK77" s="26">
        <f t="shared" si="45"/>
        <v>1.4798514808409802</v>
      </c>
      <c r="BL77" s="26">
        <f t="shared" si="45"/>
        <v>1.4798514808409802</v>
      </c>
      <c r="BM77" s="26">
        <f t="shared" si="45"/>
        <v>1.4798514808409802</v>
      </c>
      <c r="BN77" s="26">
        <f t="shared" ref="BN77:BQ77" si="46">0.6299/(1-1/BN17^0.4)</f>
        <v>1.4798514808409802</v>
      </c>
      <c r="BO77" s="26">
        <f t="shared" si="46"/>
        <v>0.98183336931227738</v>
      </c>
      <c r="BP77" s="26">
        <f t="shared" si="46"/>
        <v>1.1154107116796057</v>
      </c>
      <c r="BQ77" s="26">
        <f t="shared" si="46"/>
        <v>1.014516251635895</v>
      </c>
    </row>
    <row r="78" spans="1:69" x14ac:dyDescent="0.35">
      <c r="A78" s="4" t="s">
        <v>92</v>
      </c>
      <c r="B78" s="20">
        <f t="shared" ref="B78:BM78" si="47">B49*B77/B43</f>
        <v>138.84625408763091</v>
      </c>
      <c r="C78" s="20">
        <f t="shared" si="47"/>
        <v>251.56767377172579</v>
      </c>
      <c r="D78" s="20">
        <f t="shared" si="47"/>
        <v>717.16457195820897</v>
      </c>
      <c r="E78" s="20">
        <f t="shared" si="47"/>
        <v>126.79482327766812</v>
      </c>
      <c r="F78" s="20">
        <f t="shared" si="47"/>
        <v>220.00250510420952</v>
      </c>
      <c r="G78" s="20">
        <f t="shared" si="47"/>
        <v>466.12439406583343</v>
      </c>
      <c r="H78" s="20">
        <f t="shared" si="47"/>
        <v>139.75948122202558</v>
      </c>
      <c r="I78" s="20">
        <f t="shared" si="47"/>
        <v>295.97268049068941</v>
      </c>
      <c r="J78" s="20">
        <f t="shared" si="47"/>
        <v>225.53487678435661</v>
      </c>
      <c r="K78" s="20">
        <f t="shared" si="47"/>
        <v>275.00313138026189</v>
      </c>
      <c r="L78" s="20">
        <f t="shared" si="47"/>
        <v>440.00501020841904</v>
      </c>
      <c r="M78" s="20">
        <f t="shared" si="47"/>
        <v>372.4597933781501</v>
      </c>
      <c r="N78" s="20">
        <f t="shared" si="47"/>
        <v>321.24444968861991</v>
      </c>
      <c r="O78" s="20">
        <f t="shared" si="47"/>
        <v>696.00792523877192</v>
      </c>
      <c r="P78" s="20">
        <f t="shared" si="47"/>
        <v>765.00871093054673</v>
      </c>
      <c r="Q78" s="20">
        <f t="shared" si="47"/>
        <v>175.89486000620644</v>
      </c>
      <c r="R78" s="20">
        <f t="shared" si="47"/>
        <v>367.65507938927158</v>
      </c>
      <c r="S78" s="20">
        <f t="shared" si="47"/>
        <v>530.35640278781591</v>
      </c>
      <c r="T78" s="20">
        <f t="shared" si="47"/>
        <v>316.59187391853942</v>
      </c>
      <c r="U78" s="20">
        <f t="shared" si="47"/>
        <v>468.73403979723162</v>
      </c>
      <c r="V78" s="20">
        <f t="shared" si="47"/>
        <v>66.880741926761161</v>
      </c>
      <c r="W78" s="20">
        <f t="shared" si="47"/>
        <v>100.0011386837316</v>
      </c>
      <c r="X78" s="20">
        <f t="shared" si="47"/>
        <v>141.33565799934794</v>
      </c>
      <c r="Y78" s="20">
        <f t="shared" si="47"/>
        <v>120.6514748709146</v>
      </c>
      <c r="Z78" s="20">
        <f t="shared" si="47"/>
        <v>149.5045461306868</v>
      </c>
      <c r="AA78" s="20">
        <f t="shared" si="47"/>
        <v>122.76052554982839</v>
      </c>
      <c r="AB78" s="20">
        <f t="shared" si="47"/>
        <v>128.38875586994223</v>
      </c>
      <c r="AC78" s="20">
        <f t="shared" si="47"/>
        <v>140.08446842176713</v>
      </c>
      <c r="AD78" s="20">
        <f t="shared" si="47"/>
        <v>75.76520039825941</v>
      </c>
      <c r="AE78" s="20">
        <f t="shared" si="47"/>
        <v>107.82010414642907</v>
      </c>
      <c r="AF78" s="20">
        <f t="shared" si="47"/>
        <v>267.69857080310538</v>
      </c>
      <c r="AG78" s="20">
        <f t="shared" si="47"/>
        <v>92.094800416503077</v>
      </c>
      <c r="AH78" s="20">
        <f t="shared" si="47"/>
        <v>523.26591145740383</v>
      </c>
      <c r="AI78" s="20">
        <f t="shared" si="47"/>
        <v>210.59594573375981</v>
      </c>
      <c r="AJ78" s="20">
        <f t="shared" si="47"/>
        <v>281.84828713108493</v>
      </c>
      <c r="AK78" s="20">
        <f t="shared" si="47"/>
        <v>186.34597496270078</v>
      </c>
      <c r="AL78" s="20">
        <f t="shared" si="47"/>
        <v>167.19948821702766</v>
      </c>
      <c r="AM78" s="20">
        <f t="shared" si="47"/>
        <v>717.92282021503888</v>
      </c>
      <c r="AN78" s="20">
        <f t="shared" si="47"/>
        <v>147.83379792273584</v>
      </c>
      <c r="AO78" s="20">
        <f t="shared" si="47"/>
        <v>244.18518680626863</v>
      </c>
      <c r="AP78" s="20">
        <f t="shared" si="47"/>
        <v>971.8262504161587</v>
      </c>
      <c r="AQ78" s="20">
        <f t="shared" si="47"/>
        <v>933.72718575053091</v>
      </c>
      <c r="AR78" s="20">
        <f t="shared" si="47"/>
        <v>815.26364046181595</v>
      </c>
      <c r="AS78" s="20">
        <f t="shared" si="47"/>
        <v>38.226395565556885</v>
      </c>
      <c r="AT78" s="20">
        <f t="shared" si="47"/>
        <v>50.065996800419121</v>
      </c>
      <c r="AU78" s="20">
        <f t="shared" si="47"/>
        <v>60.325737435457299</v>
      </c>
      <c r="AV78" s="20">
        <f t="shared" si="47"/>
        <v>306.09140960896804</v>
      </c>
      <c r="AW78" s="20">
        <f t="shared" si="47"/>
        <v>137.8074816629437</v>
      </c>
      <c r="AX78" s="20">
        <f t="shared" si="47"/>
        <v>103.53050879793214</v>
      </c>
      <c r="AY78" s="20">
        <f t="shared" si="47"/>
        <v>525.00597808959083</v>
      </c>
      <c r="AZ78" s="20">
        <f t="shared" si="47"/>
        <v>98.165644739199379</v>
      </c>
      <c r="BA78" s="20">
        <f t="shared" si="47"/>
        <v>138.68183795994949</v>
      </c>
      <c r="BB78" s="20">
        <f t="shared" si="47"/>
        <v>515.10396956552677</v>
      </c>
      <c r="BC78" s="20">
        <f t="shared" si="47"/>
        <v>169.89697481822668</v>
      </c>
      <c r="BD78" s="20">
        <f t="shared" si="47"/>
        <v>764.00869954370933</v>
      </c>
      <c r="BE78" s="20">
        <f t="shared" si="47"/>
        <v>139.33290684752308</v>
      </c>
      <c r="BF78" s="20">
        <f t="shared" si="47"/>
        <v>652.91919059266445</v>
      </c>
      <c r="BG78" s="20">
        <f t="shared" si="47"/>
        <v>264.73252301029385</v>
      </c>
      <c r="BH78" s="20">
        <f t="shared" si="47"/>
        <v>143.79540657433529</v>
      </c>
      <c r="BI78" s="20">
        <f t="shared" si="47"/>
        <v>101.19370451558027</v>
      </c>
      <c r="BJ78" s="20">
        <f t="shared" si="47"/>
        <v>133.18663327568822</v>
      </c>
      <c r="BK78" s="20">
        <f t="shared" si="47"/>
        <v>147.98514808409803</v>
      </c>
      <c r="BL78" s="20">
        <f t="shared" si="47"/>
        <v>155.38440548830292</v>
      </c>
      <c r="BM78" s="20">
        <f t="shared" si="47"/>
        <v>177.58217770091761</v>
      </c>
      <c r="BN78" s="20">
        <f t="shared" ref="BN78:BQ78" si="48">BN49*BN77/BN43</f>
        <v>149.46499956493901</v>
      </c>
      <c r="BO78" s="20">
        <f t="shared" si="48"/>
        <v>304.368344486806</v>
      </c>
      <c r="BP78" s="20">
        <f t="shared" si="48"/>
        <v>1115.4107116796058</v>
      </c>
      <c r="BQ78" s="20">
        <f t="shared" si="48"/>
        <v>755.81460746874177</v>
      </c>
    </row>
    <row r="79" spans="1:69" x14ac:dyDescent="0.35">
      <c r="A79" s="23" t="s">
        <v>93</v>
      </c>
      <c r="B79" s="24">
        <f t="shared" ref="B79:BM79" si="49">B74*B77/B43</f>
        <v>8.9396943827080211</v>
      </c>
      <c r="C79" s="24">
        <f t="shared" si="49"/>
        <v>10.631700543645255</v>
      </c>
      <c r="D79" s="24">
        <f t="shared" si="49"/>
        <v>35.946255426498894</v>
      </c>
      <c r="E79" s="24">
        <f t="shared" si="49"/>
        <v>11.680115829594554</v>
      </c>
      <c r="F79" s="24">
        <f t="shared" si="49"/>
        <v>11.331693666382021</v>
      </c>
      <c r="G79" s="24">
        <f t="shared" si="49"/>
        <v>25.821408867529637</v>
      </c>
      <c r="H79" s="24">
        <f t="shared" si="49"/>
        <v>16.809096960030462</v>
      </c>
      <c r="I79" s="24">
        <f t="shared" si="49"/>
        <v>23.772479432824582</v>
      </c>
      <c r="J79" s="24">
        <f t="shared" si="49"/>
        <v>11.664066294029778</v>
      </c>
      <c r="K79" s="24">
        <f t="shared" si="49"/>
        <v>13.469060036189859</v>
      </c>
      <c r="L79" s="24">
        <f t="shared" si="49"/>
        <v>13.186508355691711</v>
      </c>
      <c r="M79" s="24">
        <f t="shared" si="49"/>
        <v>11.080470686827358</v>
      </c>
      <c r="N79" s="24">
        <f t="shared" si="49"/>
        <v>15.206388089575782</v>
      </c>
      <c r="O79" s="24">
        <f t="shared" si="49"/>
        <v>13.907274192548035</v>
      </c>
      <c r="P79" s="24">
        <f t="shared" si="49"/>
        <v>13.976719411866972</v>
      </c>
      <c r="Q79" s="24">
        <f t="shared" si="49"/>
        <v>9.9086976246570586</v>
      </c>
      <c r="R79" s="24">
        <f t="shared" si="49"/>
        <v>11.584317654123453</v>
      </c>
      <c r="S79" s="24">
        <f t="shared" si="49"/>
        <v>12.995713351130107</v>
      </c>
      <c r="T79" s="24">
        <f t="shared" si="49"/>
        <v>12.896276456572265</v>
      </c>
      <c r="U79" s="24">
        <f t="shared" si="49"/>
        <v>13.026442882870246</v>
      </c>
      <c r="V79" s="24">
        <f t="shared" si="49"/>
        <v>9.5853305817884848</v>
      </c>
      <c r="W79" s="24">
        <f t="shared" si="49"/>
        <v>11.137935190718027</v>
      </c>
      <c r="X79" s="24">
        <f t="shared" si="49"/>
        <v>10.696708756854738</v>
      </c>
      <c r="Y79" s="24">
        <f t="shared" si="49"/>
        <v>11.229061189710672</v>
      </c>
      <c r="Z79" s="24">
        <f t="shared" si="49"/>
        <v>9.3064088827471689</v>
      </c>
      <c r="AA79" s="24">
        <f t="shared" si="49"/>
        <v>11.248580175924582</v>
      </c>
      <c r="AB79" s="24">
        <f t="shared" si="49"/>
        <v>11.764296443192213</v>
      </c>
      <c r="AC79" s="24">
        <f t="shared" si="49"/>
        <v>10.079901887753257</v>
      </c>
      <c r="AD79" s="24">
        <f t="shared" si="49"/>
        <v>8.4456157838817472</v>
      </c>
      <c r="AE79" s="24">
        <f t="shared" si="49"/>
        <v>9.6051204654377393</v>
      </c>
      <c r="AF79" s="24">
        <f t="shared" si="49"/>
        <v>11.368375055236198</v>
      </c>
      <c r="AG79" s="24">
        <f t="shared" si="49"/>
        <v>8.1777198803923188</v>
      </c>
      <c r="AH79" s="24">
        <f t="shared" si="49"/>
        <v>20.905087426400094</v>
      </c>
      <c r="AI79" s="24">
        <f t="shared" si="49"/>
        <v>15.843388545596413</v>
      </c>
      <c r="AJ79" s="24">
        <f t="shared" si="49"/>
        <v>21.742415951257275</v>
      </c>
      <c r="AK79" s="24">
        <f t="shared" si="49"/>
        <v>14.041976968520325</v>
      </c>
      <c r="AL79" s="24">
        <f t="shared" si="49"/>
        <v>16.743131159915208</v>
      </c>
      <c r="AM79" s="24">
        <f t="shared" si="49"/>
        <v>19.861780257567307</v>
      </c>
      <c r="AN79" s="24">
        <f t="shared" si="49"/>
        <v>24.658616484860804</v>
      </c>
      <c r="AO79" s="24">
        <f t="shared" si="49"/>
        <v>26.801479682888964</v>
      </c>
      <c r="AP79" s="24">
        <f t="shared" si="49"/>
        <v>34.643591484243927</v>
      </c>
      <c r="AQ79" s="24">
        <f t="shared" si="49"/>
        <v>25.650449508258415</v>
      </c>
      <c r="AR79" s="24">
        <f t="shared" si="49"/>
        <v>44.460413536679617</v>
      </c>
      <c r="AS79" s="24">
        <f t="shared" si="49"/>
        <v>9.1895353061739158</v>
      </c>
      <c r="AT79" s="24">
        <f t="shared" si="49"/>
        <v>7.7101901749328974</v>
      </c>
      <c r="AU79" s="24">
        <f t="shared" si="49"/>
        <v>8.5932056902056537</v>
      </c>
      <c r="AV79" s="24">
        <f t="shared" si="49"/>
        <v>16.193706295169772</v>
      </c>
      <c r="AW79" s="24">
        <f t="shared" si="49"/>
        <v>17.45260101208687</v>
      </c>
      <c r="AX79" s="24">
        <f t="shared" si="49"/>
        <v>12.348987118762183</v>
      </c>
      <c r="AY79" s="24">
        <f t="shared" si="49"/>
        <v>12.77001418340004</v>
      </c>
      <c r="AZ79" s="24">
        <f t="shared" si="49"/>
        <v>10.657292237452246</v>
      </c>
      <c r="BA79" s="24">
        <f t="shared" si="49"/>
        <v>12.14261993762115</v>
      </c>
      <c r="BB79" s="24">
        <f t="shared" si="49"/>
        <v>14.002639585573526</v>
      </c>
      <c r="BC79" s="24">
        <f t="shared" si="49"/>
        <v>13.901263581013664</v>
      </c>
      <c r="BD79" s="24">
        <f t="shared" si="49"/>
        <v>13.574054828726059</v>
      </c>
      <c r="BE79" s="24">
        <f t="shared" si="49"/>
        <v>8.570888569956594</v>
      </c>
      <c r="BF79" s="24">
        <f t="shared" si="49"/>
        <v>13.440394255819756</v>
      </c>
      <c r="BG79" s="24">
        <f t="shared" si="49"/>
        <v>10.473090151951338</v>
      </c>
      <c r="BH79" s="24">
        <f t="shared" si="49"/>
        <v>10.287316108364656</v>
      </c>
      <c r="BI79" s="24">
        <f t="shared" si="49"/>
        <v>12.200614848387898</v>
      </c>
      <c r="BJ79" s="24">
        <f t="shared" si="49"/>
        <v>6.9183296017472404</v>
      </c>
      <c r="BK79" s="24">
        <f t="shared" si="49"/>
        <v>8.103037023745788</v>
      </c>
      <c r="BL79" s="24">
        <f t="shared" si="49"/>
        <v>8.3540437595428951</v>
      </c>
      <c r="BM79" s="24">
        <f t="shared" si="49"/>
        <v>8.870370075236865</v>
      </c>
      <c r="BN79" s="24">
        <f t="shared" ref="BN79:BQ79" si="50">BN74*BN77/BN43</f>
        <v>8.7990903157037135</v>
      </c>
      <c r="BO79" s="24">
        <f t="shared" si="50"/>
        <v>16.52818060089793</v>
      </c>
      <c r="BP79" s="24">
        <f t="shared" si="50"/>
        <v>55.541308284916148</v>
      </c>
      <c r="BQ79" s="24">
        <f t="shared" si="50"/>
        <v>20.441420312976422</v>
      </c>
    </row>
    <row r="80" spans="1:69" x14ac:dyDescent="0.35">
      <c r="A80" s="4" t="s">
        <v>94</v>
      </c>
      <c r="B80" s="18">
        <f>B79/B45</f>
        <v>8.9396943827080211</v>
      </c>
      <c r="C80" s="18">
        <f t="shared" ref="C80:BN80" si="51">C79/C45</f>
        <v>10.631700543645255</v>
      </c>
      <c r="D80" s="18">
        <f t="shared" si="51"/>
        <v>8.2635069945974475</v>
      </c>
      <c r="E80" s="18">
        <f t="shared" si="51"/>
        <v>11.680115829594554</v>
      </c>
      <c r="F80" s="18">
        <f t="shared" si="51"/>
        <v>11.331693666382021</v>
      </c>
      <c r="G80" s="18">
        <f t="shared" si="51"/>
        <v>11.954355957189646</v>
      </c>
      <c r="H80" s="18">
        <f t="shared" si="51"/>
        <v>6.1798150588347287</v>
      </c>
      <c r="I80" s="18">
        <f t="shared" si="51"/>
        <v>10.565546414588702</v>
      </c>
      <c r="J80" s="18">
        <f t="shared" si="51"/>
        <v>11.664066294029778</v>
      </c>
      <c r="K80" s="18">
        <f t="shared" si="51"/>
        <v>13.469060036189859</v>
      </c>
      <c r="L80" s="18">
        <f t="shared" si="51"/>
        <v>13.186508355691711</v>
      </c>
      <c r="M80" s="18">
        <f t="shared" si="51"/>
        <v>11.080470686827358</v>
      </c>
      <c r="N80" s="18">
        <f t="shared" si="51"/>
        <v>15.206388089575782</v>
      </c>
      <c r="O80" s="18">
        <f t="shared" si="51"/>
        <v>13.907274192548035</v>
      </c>
      <c r="P80" s="18">
        <f t="shared" si="51"/>
        <v>13.976719411866972</v>
      </c>
      <c r="Q80" s="18">
        <f t="shared" si="51"/>
        <v>9.9086976246570586</v>
      </c>
      <c r="R80" s="18">
        <f t="shared" si="51"/>
        <v>11.584317654123453</v>
      </c>
      <c r="S80" s="18">
        <f t="shared" si="51"/>
        <v>12.995713351130107</v>
      </c>
      <c r="T80" s="18">
        <f t="shared" si="51"/>
        <v>12.896276456572265</v>
      </c>
      <c r="U80" s="18">
        <f t="shared" si="51"/>
        <v>13.026442882870246</v>
      </c>
      <c r="V80" s="18">
        <f t="shared" si="51"/>
        <v>9.5853305817884848</v>
      </c>
      <c r="W80" s="18">
        <f t="shared" si="51"/>
        <v>11.137935190718027</v>
      </c>
      <c r="X80" s="18">
        <f t="shared" si="51"/>
        <v>10.696708756854738</v>
      </c>
      <c r="Y80" s="18">
        <f t="shared" si="51"/>
        <v>11.229061189710672</v>
      </c>
      <c r="Z80" s="18">
        <f t="shared" si="51"/>
        <v>9.3064088827471689</v>
      </c>
      <c r="AA80" s="18">
        <f t="shared" si="51"/>
        <v>11.248580175924582</v>
      </c>
      <c r="AB80" s="18">
        <f t="shared" si="51"/>
        <v>11.764296443192213</v>
      </c>
      <c r="AC80" s="18">
        <f t="shared" si="51"/>
        <v>10.079901887753257</v>
      </c>
      <c r="AD80" s="18">
        <f t="shared" si="51"/>
        <v>8.4456157838817472</v>
      </c>
      <c r="AE80" s="18">
        <f t="shared" si="51"/>
        <v>9.6051204654377393</v>
      </c>
      <c r="AF80" s="18">
        <f t="shared" si="51"/>
        <v>11.368375055236198</v>
      </c>
      <c r="AG80" s="18">
        <f t="shared" si="51"/>
        <v>8.1777198803923188</v>
      </c>
      <c r="AH80" s="18">
        <f t="shared" si="51"/>
        <v>7.948702443498135</v>
      </c>
      <c r="AI80" s="18">
        <f t="shared" si="51"/>
        <v>8.7051585415364912</v>
      </c>
      <c r="AJ80" s="18">
        <f t="shared" si="51"/>
        <v>10.207707019369613</v>
      </c>
      <c r="AK80" s="18">
        <f t="shared" si="51"/>
        <v>7.5902578208217975</v>
      </c>
      <c r="AL80" s="18">
        <f t="shared" si="51"/>
        <v>12.221263620376064</v>
      </c>
      <c r="AM80" s="18">
        <f t="shared" si="51"/>
        <v>9.5950629263610185</v>
      </c>
      <c r="AN80" s="18">
        <f t="shared" si="51"/>
        <v>11.259642230530048</v>
      </c>
      <c r="AO80" s="18">
        <f t="shared" si="51"/>
        <v>12.524055926583626</v>
      </c>
      <c r="AP80" s="18">
        <f t="shared" si="51"/>
        <v>12.975127896720572</v>
      </c>
      <c r="AQ80" s="18">
        <f t="shared" si="51"/>
        <v>13.993698586065694</v>
      </c>
      <c r="AR80" s="18">
        <f t="shared" si="51"/>
        <v>15.122589638326401</v>
      </c>
      <c r="AS80" s="18">
        <f t="shared" si="51"/>
        <v>9.1895353061739158</v>
      </c>
      <c r="AT80" s="18">
        <f t="shared" si="51"/>
        <v>7.7101901749328974</v>
      </c>
      <c r="AU80" s="18">
        <f t="shared" si="51"/>
        <v>8.5932056902056537</v>
      </c>
      <c r="AV80" s="18">
        <f t="shared" si="51"/>
        <v>16.193706295169772</v>
      </c>
      <c r="AW80" s="18">
        <f t="shared" si="51"/>
        <v>11.71315504166904</v>
      </c>
      <c r="AX80" s="18">
        <f t="shared" si="51"/>
        <v>8.7581468927391377</v>
      </c>
      <c r="AY80" s="18">
        <f t="shared" si="51"/>
        <v>12.77001418340004</v>
      </c>
      <c r="AZ80" s="18">
        <f t="shared" si="51"/>
        <v>10.657292237452246</v>
      </c>
      <c r="BA80" s="18">
        <f t="shared" si="51"/>
        <v>12.14261993762115</v>
      </c>
      <c r="BB80" s="18">
        <f t="shared" si="51"/>
        <v>14.002639585573526</v>
      </c>
      <c r="BC80" s="18">
        <f t="shared" si="51"/>
        <v>9.9294739864383317</v>
      </c>
      <c r="BD80" s="18">
        <f t="shared" si="51"/>
        <v>13.574054828726059</v>
      </c>
      <c r="BE80" s="18">
        <f t="shared" si="51"/>
        <v>8.570888569956594</v>
      </c>
      <c r="BF80" s="18">
        <f t="shared" si="51"/>
        <v>13.440394255819756</v>
      </c>
      <c r="BG80" s="18">
        <f t="shared" si="51"/>
        <v>10.473090151951338</v>
      </c>
      <c r="BH80" s="18">
        <f t="shared" si="51"/>
        <v>10.287316108364656</v>
      </c>
      <c r="BI80" s="18">
        <f t="shared" si="51"/>
        <v>12.200614848387898</v>
      </c>
      <c r="BJ80" s="18">
        <f t="shared" si="51"/>
        <v>6.9183296017472404</v>
      </c>
      <c r="BK80" s="18">
        <f t="shared" si="51"/>
        <v>8.103037023745788</v>
      </c>
      <c r="BL80" s="18">
        <f t="shared" si="51"/>
        <v>8.3540437595428951</v>
      </c>
      <c r="BM80" s="18">
        <f t="shared" si="51"/>
        <v>8.870370075236865</v>
      </c>
      <c r="BN80" s="18">
        <f t="shared" si="51"/>
        <v>8.7990903157037135</v>
      </c>
      <c r="BO80" s="18">
        <f t="shared" ref="BO80:BQ80" si="52">BO79/BO45</f>
        <v>16.52818060089793</v>
      </c>
      <c r="BP80" s="18">
        <f t="shared" si="52"/>
        <v>15.300635891161473</v>
      </c>
      <c r="BQ80" s="18">
        <f t="shared" si="52"/>
        <v>13.627613541984282</v>
      </c>
    </row>
    <row r="81" spans="1:69" x14ac:dyDescent="0.35">
      <c r="A81" s="4" t="s">
        <v>95</v>
      </c>
      <c r="B81" s="18">
        <f>B51*B77/B43</f>
        <v>285.46575406047668</v>
      </c>
      <c r="C81" s="18">
        <f t="shared" ref="C81:I81" si="53">C51*C77/C43</f>
        <v>194.22504225022948</v>
      </c>
      <c r="D81" s="18">
        <f t="shared" si="53"/>
        <v>318.73980975920404</v>
      </c>
      <c r="E81" s="18">
        <f t="shared" si="53"/>
        <v>72.80796492897349</v>
      </c>
      <c r="F81" s="18">
        <f t="shared" si="53"/>
        <v>108.00122977843012</v>
      </c>
      <c r="G81" s="18">
        <f t="shared" si="53"/>
        <v>430.26867144538471</v>
      </c>
      <c r="H81" s="18">
        <f t="shared" si="53"/>
        <v>93.638852418757153</v>
      </c>
      <c r="I81" s="18">
        <f t="shared" si="53"/>
        <v>227.21595009977543</v>
      </c>
      <c r="J81" s="18"/>
      <c r="K81" s="18"/>
      <c r="L81" s="18">
        <f t="shared" ref="L81:BB81" si="54">L51*L77/L43</f>
        <v>280.00318831444844</v>
      </c>
      <c r="M81" s="18">
        <f t="shared" si="54"/>
        <v>296.18478250017785</v>
      </c>
      <c r="N81" s="18">
        <f t="shared" si="54"/>
        <v>191.33238607240446</v>
      </c>
      <c r="O81" s="18">
        <f t="shared" si="54"/>
        <v>310.00352991956794</v>
      </c>
      <c r="P81" s="18">
        <f t="shared" si="54"/>
        <v>305.00347298538134</v>
      </c>
      <c r="Q81" s="18">
        <f t="shared" si="54"/>
        <v>117.85848487725508</v>
      </c>
      <c r="R81" s="18"/>
      <c r="S81" s="18">
        <f t="shared" si="54"/>
        <v>241.43843860245335</v>
      </c>
      <c r="T81" s="18"/>
      <c r="U81" s="18"/>
      <c r="V81" s="18"/>
      <c r="W81" s="18">
        <f t="shared" si="54"/>
        <v>80.000910946985272</v>
      </c>
      <c r="X81" s="18"/>
      <c r="Y81" s="18"/>
      <c r="Z81" s="18">
        <f t="shared" si="54"/>
        <v>141.09491541083565</v>
      </c>
      <c r="AA81" s="18">
        <f t="shared" si="54"/>
        <v>170.80873124890101</v>
      </c>
      <c r="AB81" s="18">
        <f t="shared" si="54"/>
        <v>226.60615411044805</v>
      </c>
      <c r="AC81" s="18">
        <f t="shared" si="54"/>
        <v>293.65855232118588</v>
      </c>
      <c r="AD81" s="18"/>
      <c r="AE81" s="18">
        <f t="shared" si="54"/>
        <v>107.82010414642907</v>
      </c>
      <c r="AF81" s="18"/>
      <c r="AG81" s="18"/>
      <c r="AH81" s="18">
        <f t="shared" si="54"/>
        <v>423.8453882804971</v>
      </c>
      <c r="AI81" s="18"/>
      <c r="AJ81" s="18"/>
      <c r="AK81" s="18"/>
      <c r="AL81" s="18">
        <f t="shared" si="54"/>
        <v>0</v>
      </c>
      <c r="AM81" s="18">
        <f t="shared" si="54"/>
        <v>778.99983626318397</v>
      </c>
      <c r="AN81" s="18">
        <f t="shared" si="54"/>
        <v>115.02190618866521</v>
      </c>
      <c r="AO81" s="18">
        <f t="shared" si="54"/>
        <v>183.74330888392493</v>
      </c>
      <c r="AP81" s="18">
        <f t="shared" si="54"/>
        <v>571.66250024479928</v>
      </c>
      <c r="AQ81" s="18">
        <f t="shared" si="54"/>
        <v>528.86891380401175</v>
      </c>
      <c r="AR81" s="18">
        <f t="shared" si="54"/>
        <v>412.2904696049755</v>
      </c>
      <c r="AS81" s="18"/>
      <c r="AT81" s="18"/>
      <c r="AU81" s="18"/>
      <c r="AV81" s="18">
        <f t="shared" si="54"/>
        <v>191.33238607240446</v>
      </c>
      <c r="AW81" s="18">
        <f t="shared" si="54"/>
        <v>117.25724316934682</v>
      </c>
      <c r="AX81" s="18">
        <f t="shared" si="54"/>
        <v>105.66515846386889</v>
      </c>
      <c r="AY81" s="18"/>
      <c r="AZ81" s="18">
        <f t="shared" si="54"/>
        <v>76.775867411815938</v>
      </c>
      <c r="BA81" s="18">
        <f t="shared" si="54"/>
        <v>77.959004624628761</v>
      </c>
      <c r="BB81" s="18">
        <f t="shared" si="54"/>
        <v>277.36367591989898</v>
      </c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Q81" s="18">
        <f t="shared" ref="BQ81" si="55">BQ51*BQ77/BQ43</f>
        <v>365.22585058892219</v>
      </c>
    </row>
    <row r="82" spans="1:69" ht="15" thickBot="1" x14ac:dyDescent="0.4">
      <c r="A82" s="8" t="s">
        <v>96</v>
      </c>
      <c r="B82" s="25">
        <f>B76*B77/B43</f>
        <v>10.848266001194027</v>
      </c>
      <c r="C82" s="25">
        <f t="shared" ref="C82:I82" si="56">C76*C77/C43</f>
        <v>13.283978491970002</v>
      </c>
      <c r="D82" s="25">
        <f t="shared" si="56"/>
        <v>36.501313738457917</v>
      </c>
      <c r="E82" s="25">
        <f t="shared" si="56"/>
        <v>12.450455674928616</v>
      </c>
      <c r="F82" s="25">
        <f t="shared" si="56"/>
        <v>12.285985578551362</v>
      </c>
      <c r="G82" s="25">
        <f t="shared" si="56"/>
        <v>24.505733139178311</v>
      </c>
      <c r="H82" s="25">
        <f t="shared" si="56"/>
        <v>21.442493977851878</v>
      </c>
      <c r="I82" s="25">
        <f t="shared" si="56"/>
        <v>26.060278010381683</v>
      </c>
      <c r="J82" s="25"/>
      <c r="K82" s="25"/>
      <c r="L82" s="25">
        <f t="shared" ref="L82:BB82" si="57">L76*L77/L43</f>
        <v>13.979747712380394</v>
      </c>
      <c r="M82" s="25">
        <f t="shared" si="57"/>
        <v>12.078977178402727</v>
      </c>
      <c r="N82" s="25">
        <f t="shared" si="57"/>
        <v>16.381687682759814</v>
      </c>
      <c r="O82" s="25">
        <f t="shared" si="57"/>
        <v>15.095953617904613</v>
      </c>
      <c r="P82" s="25">
        <f t="shared" si="57"/>
        <v>14.853465718954267</v>
      </c>
      <c r="Q82" s="25">
        <f t="shared" si="57"/>
        <v>10.11277580795598</v>
      </c>
      <c r="R82" s="25"/>
      <c r="S82" s="25">
        <f t="shared" si="57"/>
        <v>13.74214932679355</v>
      </c>
      <c r="T82" s="25"/>
      <c r="U82" s="25"/>
      <c r="V82" s="25"/>
      <c r="W82" s="25">
        <f t="shared" si="57"/>
        <v>12.384362205704571</v>
      </c>
      <c r="X82" s="25"/>
      <c r="Y82" s="25"/>
      <c r="Z82" s="25">
        <f t="shared" si="57"/>
        <v>10.200584104699111</v>
      </c>
      <c r="AA82" s="25">
        <f t="shared" si="57"/>
        <v>11.919694894305323</v>
      </c>
      <c r="AB82" s="25">
        <f t="shared" si="57"/>
        <v>11.860091394709594</v>
      </c>
      <c r="AC82" s="25">
        <f t="shared" si="57"/>
        <v>11.264790391835703</v>
      </c>
      <c r="AD82" s="25"/>
      <c r="AE82" s="25">
        <f t="shared" si="57"/>
        <v>10.97261593385446</v>
      </c>
      <c r="AF82" s="25"/>
      <c r="AG82" s="25"/>
      <c r="AH82" s="25">
        <f t="shared" si="57"/>
        <v>24.179893414316787</v>
      </c>
      <c r="AI82" s="25"/>
      <c r="AJ82" s="25"/>
      <c r="AK82" s="25"/>
      <c r="AL82" s="25">
        <f t="shared" si="57"/>
        <v>0</v>
      </c>
      <c r="AM82" s="25">
        <f t="shared" si="57"/>
        <v>23.799174107766476</v>
      </c>
      <c r="AN82" s="25">
        <f t="shared" si="57"/>
        <v>26.300508213802253</v>
      </c>
      <c r="AO82" s="25">
        <f t="shared" si="57"/>
        <v>28.798400375665548</v>
      </c>
      <c r="AP82" s="25">
        <f t="shared" si="57"/>
        <v>36.859861957463714</v>
      </c>
      <c r="AQ82" s="25">
        <f t="shared" si="57"/>
        <v>26.278630851408497</v>
      </c>
      <c r="AR82" s="25">
        <f t="shared" si="57"/>
        <v>47.08987273970741</v>
      </c>
      <c r="AS82" s="25"/>
      <c r="AT82" s="25"/>
      <c r="AU82" s="25"/>
      <c r="AV82" s="25">
        <f t="shared" si="57"/>
        <v>16.381687682759814</v>
      </c>
      <c r="AW82" s="25">
        <f t="shared" si="57"/>
        <v>18.377926555523409</v>
      </c>
      <c r="AX82" s="25">
        <f t="shared" si="57"/>
        <v>14.397999696306645</v>
      </c>
      <c r="AY82" s="25"/>
      <c r="AZ82" s="25">
        <f t="shared" si="57"/>
        <v>11.902260698046497</v>
      </c>
      <c r="BA82" s="25">
        <f t="shared" si="57"/>
        <v>13.321068933477763</v>
      </c>
      <c r="BB82" s="25">
        <f t="shared" si="57"/>
        <v>15.791136776509083</v>
      </c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9"/>
      <c r="BQ82" s="25">
        <f t="shared" ref="BQ82" si="58">BQ76*BQ77/BQ43</f>
        <v>23.508418905612686</v>
      </c>
    </row>
    <row r="83" spans="1:69" x14ac:dyDescent="0.35">
      <c r="A83" s="4" t="s">
        <v>1</v>
      </c>
      <c r="B83">
        <f>B3</f>
        <v>6</v>
      </c>
      <c r="C83">
        <f t="shared" ref="C83:BN83" si="59">C3</f>
        <v>469</v>
      </c>
      <c r="D83">
        <f t="shared" si="59"/>
        <v>268</v>
      </c>
      <c r="E83">
        <f t="shared" si="59"/>
        <v>181</v>
      </c>
      <c r="F83">
        <f t="shared" si="59"/>
        <v>470</v>
      </c>
      <c r="G83">
        <f t="shared" si="59"/>
        <v>379</v>
      </c>
      <c r="H83">
        <f t="shared" si="59"/>
        <v>289</v>
      </c>
      <c r="I83">
        <f t="shared" si="59"/>
        <v>448</v>
      </c>
      <c r="J83">
        <f t="shared" si="59"/>
        <v>461</v>
      </c>
      <c r="K83">
        <f t="shared" si="59"/>
        <v>183</v>
      </c>
      <c r="L83">
        <f t="shared" si="59"/>
        <v>294</v>
      </c>
      <c r="M83">
        <f t="shared" si="59"/>
        <v>109</v>
      </c>
      <c r="N83">
        <f t="shared" si="59"/>
        <v>348</v>
      </c>
      <c r="O83">
        <f t="shared" si="59"/>
        <v>330</v>
      </c>
      <c r="P83">
        <f t="shared" si="59"/>
        <v>331</v>
      </c>
      <c r="Q83">
        <f t="shared" si="59"/>
        <v>171</v>
      </c>
      <c r="R83">
        <f t="shared" si="59"/>
        <v>468</v>
      </c>
      <c r="S83">
        <f t="shared" si="59"/>
        <v>173</v>
      </c>
      <c r="T83">
        <f t="shared" si="59"/>
        <v>449</v>
      </c>
      <c r="U83">
        <f t="shared" si="59"/>
        <v>124</v>
      </c>
      <c r="V83">
        <f t="shared" si="59"/>
        <v>377</v>
      </c>
      <c r="W83">
        <f t="shared" si="59"/>
        <v>463</v>
      </c>
      <c r="X83">
        <f t="shared" si="59"/>
        <v>407</v>
      </c>
      <c r="Y83">
        <f t="shared" si="59"/>
        <v>378</v>
      </c>
      <c r="Z83">
        <f t="shared" si="59"/>
        <v>371</v>
      </c>
      <c r="AA83">
        <f t="shared" si="59"/>
        <v>323</v>
      </c>
      <c r="AB83">
        <f t="shared" si="59"/>
        <v>322</v>
      </c>
      <c r="AC83">
        <f t="shared" si="59"/>
        <v>304</v>
      </c>
      <c r="AD83">
        <f t="shared" si="59"/>
        <v>159</v>
      </c>
      <c r="AE83">
        <f t="shared" si="59"/>
        <v>438</v>
      </c>
      <c r="AF83">
        <f t="shared" si="59"/>
        <v>48</v>
      </c>
      <c r="AG83">
        <f t="shared" si="59"/>
        <v>254</v>
      </c>
      <c r="AH83">
        <f t="shared" si="59"/>
        <v>278</v>
      </c>
      <c r="AI83">
        <f t="shared" si="59"/>
        <v>464</v>
      </c>
      <c r="AJ83">
        <f t="shared" si="59"/>
        <v>458</v>
      </c>
      <c r="AK83">
        <f t="shared" si="59"/>
        <v>321</v>
      </c>
      <c r="AL83">
        <f t="shared" si="59"/>
        <v>367</v>
      </c>
      <c r="AM83">
        <f t="shared" si="59"/>
        <v>436</v>
      </c>
      <c r="AN83">
        <f t="shared" si="59"/>
        <v>417</v>
      </c>
      <c r="AO83">
        <f t="shared" si="59"/>
        <v>418</v>
      </c>
      <c r="AP83">
        <f t="shared" si="59"/>
        <v>380</v>
      </c>
      <c r="AQ83">
        <f t="shared" si="59"/>
        <v>328</v>
      </c>
      <c r="AR83">
        <f t="shared" si="59"/>
        <v>450</v>
      </c>
      <c r="AS83">
        <f t="shared" si="59"/>
        <v>347</v>
      </c>
      <c r="AT83">
        <f t="shared" si="59"/>
        <v>104</v>
      </c>
      <c r="AU83">
        <f t="shared" si="59"/>
        <v>141</v>
      </c>
      <c r="AV83">
        <f t="shared" si="59"/>
        <v>348</v>
      </c>
      <c r="AW83">
        <f t="shared" si="59"/>
        <v>415</v>
      </c>
      <c r="AX83">
        <f t="shared" si="59"/>
        <v>370</v>
      </c>
      <c r="AY83">
        <f t="shared" si="59"/>
        <v>297</v>
      </c>
      <c r="AZ83">
        <f t="shared" si="59"/>
        <v>260</v>
      </c>
      <c r="BA83">
        <f t="shared" si="59"/>
        <v>180</v>
      </c>
      <c r="BB83">
        <f t="shared" si="59"/>
        <v>131</v>
      </c>
      <c r="BC83">
        <f t="shared" si="59"/>
        <v>281</v>
      </c>
      <c r="BD83">
        <f t="shared" si="59"/>
        <v>316</v>
      </c>
      <c r="BE83">
        <f t="shared" si="59"/>
        <v>340</v>
      </c>
      <c r="BF83">
        <f t="shared" si="59"/>
        <v>843</v>
      </c>
      <c r="BG83">
        <f t="shared" si="59"/>
        <v>844</v>
      </c>
      <c r="BH83">
        <f t="shared" si="59"/>
        <v>845</v>
      </c>
      <c r="BI83">
        <f t="shared" si="59"/>
        <v>846</v>
      </c>
      <c r="BJ83">
        <f t="shared" si="59"/>
        <v>847</v>
      </c>
      <c r="BK83">
        <f t="shared" si="59"/>
        <v>848</v>
      </c>
      <c r="BL83">
        <f t="shared" si="59"/>
        <v>849</v>
      </c>
      <c r="BM83">
        <f t="shared" si="59"/>
        <v>850</v>
      </c>
      <c r="BN83">
        <f t="shared" si="59"/>
        <v>851</v>
      </c>
      <c r="BO83">
        <f t="shared" ref="BO83" si="60">BO3</f>
        <v>852</v>
      </c>
    </row>
    <row r="84" spans="1:69" x14ac:dyDescent="0.35">
      <c r="A84" s="3" t="s">
        <v>5</v>
      </c>
      <c r="B84">
        <f>B5</f>
        <v>1914</v>
      </c>
      <c r="C84">
        <f t="shared" ref="C84:BN86" si="61">C5</f>
        <v>1957.5</v>
      </c>
      <c r="D84">
        <f t="shared" si="61"/>
        <v>1954</v>
      </c>
      <c r="E84">
        <f t="shared" si="61"/>
        <v>1965</v>
      </c>
      <c r="F84">
        <f t="shared" si="61"/>
        <v>1965</v>
      </c>
      <c r="G84">
        <f t="shared" si="61"/>
        <v>1938</v>
      </c>
      <c r="H84">
        <f t="shared" si="61"/>
        <v>1936</v>
      </c>
      <c r="I84">
        <f t="shared" si="61"/>
        <v>1939</v>
      </c>
      <c r="J84">
        <f t="shared" si="61"/>
        <v>1957</v>
      </c>
      <c r="K84">
        <f t="shared" si="61"/>
        <v>1973</v>
      </c>
      <c r="L84">
        <f t="shared" si="61"/>
        <v>1973</v>
      </c>
      <c r="M84">
        <f t="shared" si="61"/>
        <v>1963</v>
      </c>
      <c r="N84">
        <f t="shared" si="61"/>
        <v>1996</v>
      </c>
      <c r="O84">
        <f t="shared" si="61"/>
        <v>1993</v>
      </c>
      <c r="P84">
        <f t="shared" si="61"/>
        <v>1994</v>
      </c>
      <c r="Q84">
        <f t="shared" si="61"/>
        <v>1953</v>
      </c>
      <c r="R84">
        <f t="shared" si="61"/>
        <v>1966</v>
      </c>
      <c r="S84">
        <f t="shared" si="61"/>
        <v>1981</v>
      </c>
      <c r="T84">
        <f t="shared" si="61"/>
        <v>1977</v>
      </c>
      <c r="U84">
        <f t="shared" si="61"/>
        <v>1974</v>
      </c>
      <c r="V84">
        <f t="shared" si="61"/>
        <v>1921</v>
      </c>
      <c r="W84">
        <f t="shared" si="61"/>
        <v>1963</v>
      </c>
      <c r="X84">
        <f t="shared" si="61"/>
        <v>1955</v>
      </c>
      <c r="Y84">
        <f t="shared" si="61"/>
        <v>1920</v>
      </c>
      <c r="Z84">
        <f t="shared" si="61"/>
        <v>1962</v>
      </c>
      <c r="AA84">
        <f t="shared" si="61"/>
        <v>1914</v>
      </c>
      <c r="AB84">
        <f t="shared" si="61"/>
        <v>1914</v>
      </c>
      <c r="AC84">
        <f t="shared" si="61"/>
        <v>1914</v>
      </c>
      <c r="AD84">
        <f t="shared" si="61"/>
        <v>1948</v>
      </c>
      <c r="AE84">
        <f t="shared" si="61"/>
        <v>1948</v>
      </c>
      <c r="AF84">
        <f t="shared" si="61"/>
        <v>1948</v>
      </c>
      <c r="AG84">
        <f t="shared" si="61"/>
        <v>1951</v>
      </c>
      <c r="AH84">
        <f t="shared" si="61"/>
        <v>1939</v>
      </c>
      <c r="AI84">
        <f t="shared" si="61"/>
        <v>1936</v>
      </c>
      <c r="AJ84">
        <f t="shared" si="61"/>
        <v>1949</v>
      </c>
      <c r="AK84">
        <f t="shared" si="61"/>
        <v>1927</v>
      </c>
      <c r="AL84">
        <f t="shared" si="61"/>
        <v>1924</v>
      </c>
      <c r="AM84">
        <f t="shared" si="61"/>
        <v>1937</v>
      </c>
      <c r="AN84">
        <f t="shared" si="61"/>
        <v>1936</v>
      </c>
      <c r="AO84">
        <f t="shared" si="61"/>
        <v>1939</v>
      </c>
      <c r="AP84">
        <f t="shared" si="61"/>
        <v>1978</v>
      </c>
      <c r="AQ84">
        <f t="shared" si="61"/>
        <v>1994</v>
      </c>
      <c r="AR84">
        <f t="shared" si="61"/>
        <v>1984</v>
      </c>
      <c r="AS84">
        <f t="shared" si="61"/>
        <v>1914</v>
      </c>
      <c r="AT84">
        <f t="shared" si="61"/>
        <v>1922</v>
      </c>
      <c r="AU84">
        <f t="shared" si="61"/>
        <v>1925</v>
      </c>
      <c r="AV84">
        <f t="shared" si="61"/>
        <v>1996</v>
      </c>
      <c r="AW84">
        <f t="shared" si="61"/>
        <v>1934</v>
      </c>
      <c r="AX84">
        <f t="shared" si="61"/>
        <v>1953</v>
      </c>
      <c r="AY84">
        <f t="shared" si="61"/>
        <v>1979</v>
      </c>
      <c r="AZ84">
        <f t="shared" si="61"/>
        <v>1962</v>
      </c>
      <c r="BA84">
        <f t="shared" si="61"/>
        <v>1965</v>
      </c>
      <c r="BB84">
        <f t="shared" si="61"/>
        <v>1983</v>
      </c>
      <c r="BC84">
        <f t="shared" si="61"/>
        <v>1924</v>
      </c>
      <c r="BD84">
        <f t="shared" si="61"/>
        <v>1994</v>
      </c>
      <c r="BE84">
        <f t="shared" si="61"/>
        <v>1913</v>
      </c>
      <c r="BF84">
        <f t="shared" si="61"/>
        <v>1997</v>
      </c>
      <c r="BG84">
        <f t="shared" si="61"/>
        <v>1912</v>
      </c>
      <c r="BH84">
        <f t="shared" si="61"/>
        <v>1914</v>
      </c>
      <c r="BI84">
        <f t="shared" si="61"/>
        <v>1914.5</v>
      </c>
      <c r="BJ84">
        <f t="shared" si="61"/>
        <v>1903</v>
      </c>
      <c r="BK84">
        <f t="shared" si="61"/>
        <v>1904</v>
      </c>
      <c r="BL84">
        <f t="shared" si="61"/>
        <v>1904</v>
      </c>
      <c r="BM84">
        <f t="shared" si="61"/>
        <v>1905</v>
      </c>
      <c r="BN84">
        <f t="shared" si="61"/>
        <v>1905</v>
      </c>
      <c r="BO84">
        <f t="shared" ref="BO84:BQ86" si="62">BO5</f>
        <v>1998</v>
      </c>
      <c r="BP84">
        <f t="shared" si="62"/>
        <v>1987</v>
      </c>
      <c r="BQ84">
        <f t="shared" si="62"/>
        <v>1992</v>
      </c>
    </row>
    <row r="85" spans="1:69" x14ac:dyDescent="0.35">
      <c r="A85" s="4" t="s">
        <v>6</v>
      </c>
      <c r="B85" s="7" t="str">
        <f>B6</f>
        <v>MERC</v>
      </c>
      <c r="C85" s="7" t="str">
        <f t="shared" si="61"/>
        <v>BRM</v>
      </c>
      <c r="D85" s="7" t="str">
        <f t="shared" si="61"/>
        <v>BRM</v>
      </c>
      <c r="E85" s="7" t="str">
        <f t="shared" si="61"/>
        <v>BRM</v>
      </c>
      <c r="F85" s="7" t="str">
        <f t="shared" si="61"/>
        <v>BRM</v>
      </c>
      <c r="G85" s="7" t="str">
        <f t="shared" si="61"/>
        <v>MASERATI</v>
      </c>
      <c r="H85" s="7" t="str">
        <f t="shared" si="61"/>
        <v>AUSTIN</v>
      </c>
      <c r="I85" s="7" t="str">
        <f t="shared" si="61"/>
        <v>ERA</v>
      </c>
      <c r="J85" s="7" t="str">
        <f t="shared" si="61"/>
        <v>CONN 'GHT</v>
      </c>
      <c r="K85" s="7" t="str">
        <f t="shared" si="61"/>
        <v>COSWORTH</v>
      </c>
      <c r="L85" s="7" t="str">
        <f t="shared" si="61"/>
        <v>COSWORTH</v>
      </c>
      <c r="M85" s="7" t="str">
        <f t="shared" si="61"/>
        <v>FORD</v>
      </c>
      <c r="N85" s="7" t="str">
        <f t="shared" si="61"/>
        <v>FORD</v>
      </c>
      <c r="O85" s="7" t="str">
        <f t="shared" si="61"/>
        <v>ILMOR</v>
      </c>
      <c r="P85" s="7" t="str">
        <f t="shared" si="61"/>
        <v>ILMOR</v>
      </c>
      <c r="Q85" s="7" t="str">
        <f t="shared" si="61"/>
        <v>MASERATI</v>
      </c>
      <c r="R85" s="7" t="str">
        <f t="shared" si="61"/>
        <v>MASERATI</v>
      </c>
      <c r="S85" s="7" t="str">
        <f t="shared" si="61"/>
        <v>MATRA</v>
      </c>
      <c r="T85" s="7" t="str">
        <f t="shared" si="61"/>
        <v>RENAULT</v>
      </c>
      <c r="U85" s="7" t="str">
        <f t="shared" si="61"/>
        <v>WESLAKE</v>
      </c>
      <c r="V85" s="7" t="str">
        <f t="shared" si="61"/>
        <v>ASTON</v>
      </c>
      <c r="W85" s="7" t="str">
        <f t="shared" si="61"/>
        <v>BMC</v>
      </c>
      <c r="X85" s="7" t="str">
        <f t="shared" si="61"/>
        <v>BRISTOL</v>
      </c>
      <c r="Y85" s="7" t="str">
        <f t="shared" si="61"/>
        <v>FRONTENAC</v>
      </c>
      <c r="Z85" s="7" t="str">
        <f t="shared" si="61"/>
        <v>REPCO</v>
      </c>
      <c r="AA85" s="7" t="str">
        <f t="shared" si="61"/>
        <v>SUNBEAM</v>
      </c>
      <c r="AB85" s="7" t="str">
        <f t="shared" si="61"/>
        <v>SUNBEAM</v>
      </c>
      <c r="AC85" s="7" t="str">
        <f t="shared" si="61"/>
        <v>SUNBEAM</v>
      </c>
      <c r="AD85" s="7" t="str">
        <f t="shared" si="61"/>
        <v>GORDINI</v>
      </c>
      <c r="AE85" s="7" t="str">
        <f t="shared" si="61"/>
        <v>L-FRAN</v>
      </c>
      <c r="AF85" s="7" t="str">
        <f t="shared" si="61"/>
        <v>L-TALBOT</v>
      </c>
      <c r="AG85" s="7" t="str">
        <f t="shared" si="61"/>
        <v>OFFIE/MD</v>
      </c>
      <c r="AH85" s="7" t="str">
        <f t="shared" si="61"/>
        <v>A-UNION</v>
      </c>
      <c r="AI85" s="7" t="str">
        <f t="shared" si="61"/>
        <v>DELAGE</v>
      </c>
      <c r="AJ85" s="7" t="str">
        <f t="shared" si="61"/>
        <v>FERRARI</v>
      </c>
      <c r="AK85" s="7" t="str">
        <f t="shared" si="61"/>
        <v>FIAT</v>
      </c>
      <c r="AL85" s="7" t="str">
        <f t="shared" si="61"/>
        <v>MERC</v>
      </c>
      <c r="AM85" s="7" t="str">
        <f t="shared" si="61"/>
        <v>MERC</v>
      </c>
      <c r="AN85" s="7" t="str">
        <f t="shared" si="61"/>
        <v>MG</v>
      </c>
      <c r="AO85" s="7" t="str">
        <f t="shared" si="61"/>
        <v>MG</v>
      </c>
      <c r="AP85" s="7" t="str">
        <f t="shared" si="61"/>
        <v>COSWORTH</v>
      </c>
      <c r="AQ85" s="7" t="str">
        <f t="shared" si="61"/>
        <v>ILMOR</v>
      </c>
      <c r="AR85" s="7" t="str">
        <f t="shared" si="61"/>
        <v>RENAULT</v>
      </c>
      <c r="AS85" s="7" t="str">
        <f t="shared" si="61"/>
        <v>BUGATTI</v>
      </c>
      <c r="AT85" s="7" t="str">
        <f t="shared" si="61"/>
        <v>BUGATTI</v>
      </c>
      <c r="AU85" s="7" t="str">
        <f t="shared" si="61"/>
        <v>BUGATTI</v>
      </c>
      <c r="AV85" s="7" t="str">
        <f t="shared" si="61"/>
        <v>FORD</v>
      </c>
      <c r="AW85" s="7" t="str">
        <f t="shared" si="61"/>
        <v>MG</v>
      </c>
      <c r="AX85" s="7" t="str">
        <f t="shared" si="61"/>
        <v>MG</v>
      </c>
      <c r="AY85" s="7" t="str">
        <f t="shared" si="61"/>
        <v>ALFA</v>
      </c>
      <c r="AZ85" s="7" t="str">
        <f t="shared" si="61"/>
        <v>COSWORTH</v>
      </c>
      <c r="BA85" s="7" t="str">
        <f t="shared" si="61"/>
        <v>COSWORTH</v>
      </c>
      <c r="BB85" s="7" t="str">
        <f t="shared" si="61"/>
        <v>COSWORTH</v>
      </c>
      <c r="BC85" s="7" t="str">
        <f t="shared" si="61"/>
        <v>SUNBEAM</v>
      </c>
      <c r="BD85" s="7" t="str">
        <f t="shared" si="61"/>
        <v>YAMAHA</v>
      </c>
      <c r="BE85" s="7" t="str">
        <f t="shared" si="61"/>
        <v>MERC</v>
      </c>
      <c r="BF85" s="7" t="str">
        <f t="shared" si="61"/>
        <v>COSWORTH</v>
      </c>
      <c r="BG85" s="7" t="str">
        <f t="shared" si="61"/>
        <v>FIAT</v>
      </c>
      <c r="BH85" s="7" t="str">
        <f t="shared" si="61"/>
        <v>PEUGEOT</v>
      </c>
      <c r="BI85" s="7" t="str">
        <f t="shared" si="61"/>
        <v>PEUGEOT</v>
      </c>
      <c r="BJ85" s="7" t="str">
        <f t="shared" si="61"/>
        <v>PANHARD</v>
      </c>
      <c r="BK85" s="7" t="str">
        <f t="shared" si="61"/>
        <v>MORS</v>
      </c>
      <c r="BL85" s="7" t="str">
        <f t="shared" si="61"/>
        <v>MERC</v>
      </c>
      <c r="BM85" s="7" t="str">
        <f t="shared" si="61"/>
        <v>FIAT</v>
      </c>
      <c r="BN85" s="7" t="str">
        <f t="shared" si="61"/>
        <v>R.BRASIER</v>
      </c>
      <c r="BO85" s="7" t="str">
        <f t="shared" si="62"/>
        <v>AUDI</v>
      </c>
      <c r="BP85" s="7" t="str">
        <f t="shared" si="62"/>
        <v>Cosworth</v>
      </c>
      <c r="BQ85" s="7" t="str">
        <f t="shared" si="62"/>
        <v>Ilmor</v>
      </c>
    </row>
    <row r="86" spans="1:69" ht="15" thickBot="1" x14ac:dyDescent="0.4">
      <c r="A86" s="8" t="s">
        <v>9</v>
      </c>
      <c r="B86" s="13" t="str">
        <f>B7</f>
        <v>M93654</v>
      </c>
      <c r="C86" s="13" t="str">
        <f t="shared" si="61"/>
        <v>P25</v>
      </c>
      <c r="D86" s="13" t="str">
        <f t="shared" si="61"/>
        <v>T15/2</v>
      </c>
      <c r="E86" s="13" t="str">
        <f t="shared" si="61"/>
        <v>F2</v>
      </c>
      <c r="F86" s="13" t="str">
        <f t="shared" si="61"/>
        <v>P56/21</v>
      </c>
      <c r="G86" s="13" t="str">
        <f t="shared" si="61"/>
        <v>8CTF</v>
      </c>
      <c r="H86" s="13">
        <f t="shared" si="61"/>
        <v>0</v>
      </c>
      <c r="I86" s="13" t="str">
        <f t="shared" si="61"/>
        <v>E</v>
      </c>
      <c r="J86" s="13" t="str">
        <f t="shared" si="61"/>
        <v>GP</v>
      </c>
      <c r="K86" s="13" t="str">
        <f t="shared" si="61"/>
        <v>BDG</v>
      </c>
      <c r="L86" s="13" t="str">
        <f t="shared" si="61"/>
        <v>GAA</v>
      </c>
      <c r="M86" s="13" t="str">
        <f t="shared" si="61"/>
        <v>INDY</v>
      </c>
      <c r="N86" s="13" t="str">
        <f t="shared" si="61"/>
        <v>BTCC</v>
      </c>
      <c r="O86" s="13" t="str">
        <f t="shared" si="61"/>
        <v>2175A</v>
      </c>
      <c r="P86" s="13" t="str">
        <f t="shared" si="61"/>
        <v>2175B</v>
      </c>
      <c r="Q86" s="13" t="str">
        <f t="shared" si="61"/>
        <v>F2</v>
      </c>
      <c r="R86" s="13" t="str">
        <f t="shared" si="61"/>
        <v>GP</v>
      </c>
      <c r="S86" s="13" t="str">
        <f t="shared" si="61"/>
        <v>MS81</v>
      </c>
      <c r="T86" s="13" t="str">
        <f t="shared" si="61"/>
        <v>CH1</v>
      </c>
      <c r="U86" s="13">
        <f t="shared" si="61"/>
        <v>190</v>
      </c>
      <c r="V86" s="13" t="str">
        <f t="shared" si="61"/>
        <v>V'ette</v>
      </c>
      <c r="W86" s="13" t="str">
        <f t="shared" si="61"/>
        <v>FJ</v>
      </c>
      <c r="X86" s="13" t="str">
        <f t="shared" si="61"/>
        <v>BS4a/2</v>
      </c>
      <c r="Y86" s="13" t="str">
        <f t="shared" si="61"/>
        <v>INDY</v>
      </c>
      <c r="Z86" s="13" t="str">
        <f t="shared" si="61"/>
        <v>HOLDEN</v>
      </c>
      <c r="AA86" s="13" t="str">
        <f t="shared" si="61"/>
        <v>Cdl'A</v>
      </c>
      <c r="AB86" s="13" t="str">
        <f t="shared" si="61"/>
        <v>TT</v>
      </c>
      <c r="AC86" s="13" t="str">
        <f t="shared" si="61"/>
        <v>GP</v>
      </c>
      <c r="AD86" s="13" t="str">
        <f t="shared" si="61"/>
        <v>FB</v>
      </c>
      <c r="AE86" s="13" t="str">
        <f t="shared" si="61"/>
        <v>MIDGET</v>
      </c>
      <c r="AF86" s="13" t="str">
        <f t="shared" si="61"/>
        <v>GP/T26C</v>
      </c>
      <c r="AG86" s="13" t="str">
        <f t="shared" si="61"/>
        <v>MIDGET</v>
      </c>
      <c r="AH86" s="13" t="str">
        <f t="shared" si="61"/>
        <v>D</v>
      </c>
      <c r="AI86" s="13" t="str">
        <f t="shared" si="61"/>
        <v>Seaman</v>
      </c>
      <c r="AJ86" s="13" t="str">
        <f t="shared" si="61"/>
        <v>125GPC</v>
      </c>
      <c r="AK86" s="13">
        <f t="shared" si="61"/>
        <v>406</v>
      </c>
      <c r="AL86" s="13" t="str">
        <f t="shared" si="61"/>
        <v>M7294</v>
      </c>
      <c r="AM86" s="13" t="str">
        <f t="shared" si="61"/>
        <v>DAB</v>
      </c>
      <c r="AN86" s="13" t="str">
        <f t="shared" si="61"/>
        <v>Q/EX127</v>
      </c>
      <c r="AO86" s="13" t="str">
        <f t="shared" si="61"/>
        <v>K3/EX135</v>
      </c>
      <c r="AP86" s="13" t="str">
        <f t="shared" si="61"/>
        <v>DFX</v>
      </c>
      <c r="AQ86" s="13" t="str">
        <f t="shared" si="61"/>
        <v>500I</v>
      </c>
      <c r="AR86" s="13" t="str">
        <f t="shared" si="61"/>
        <v>EF4</v>
      </c>
      <c r="AS86" s="13" t="str">
        <f t="shared" si="61"/>
        <v>T13</v>
      </c>
      <c r="AT86" s="13">
        <f t="shared" si="61"/>
        <v>23</v>
      </c>
      <c r="AU86" s="13" t="str">
        <f t="shared" si="61"/>
        <v>T37</v>
      </c>
      <c r="AV86" s="13" t="str">
        <f t="shared" si="61"/>
        <v>BTCC</v>
      </c>
      <c r="AW86" s="13" t="str">
        <f t="shared" si="61"/>
        <v>K3/34</v>
      </c>
      <c r="AX86" s="13" t="str">
        <f t="shared" si="61"/>
        <v>TD/St5</v>
      </c>
      <c r="AY86" s="13">
        <f t="shared" si="61"/>
        <v>1260</v>
      </c>
      <c r="AZ86" s="13" t="str">
        <f t="shared" si="61"/>
        <v>FJ</v>
      </c>
      <c r="BA86" s="13" t="str">
        <f t="shared" si="61"/>
        <v>SCA</v>
      </c>
      <c r="BB86" s="13" t="str">
        <f t="shared" si="61"/>
        <v>DFY</v>
      </c>
      <c r="BC86" s="13" t="str">
        <f t="shared" si="61"/>
        <v>GP</v>
      </c>
      <c r="BD86" s="13" t="str">
        <f t="shared" si="61"/>
        <v>JUDD V10</v>
      </c>
      <c r="BE86" s="13" t="str">
        <f t="shared" si="61"/>
        <v>GP</v>
      </c>
      <c r="BF86" s="13" t="str">
        <f t="shared" si="61"/>
        <v>ED5</v>
      </c>
      <c r="BG86" s="13" t="str">
        <f t="shared" si="61"/>
        <v>S74</v>
      </c>
      <c r="BH86" s="13" t="str">
        <f t="shared" si="61"/>
        <v>GP/EX5</v>
      </c>
      <c r="BI86" s="13" t="str">
        <f t="shared" si="61"/>
        <v>CdlA/EX6</v>
      </c>
      <c r="BJ86" s="13" t="str">
        <f t="shared" si="61"/>
        <v>GBCup</v>
      </c>
      <c r="BK86" s="13" t="str">
        <f t="shared" si="61"/>
        <v>GBCup</v>
      </c>
      <c r="BL86" s="13" t="str">
        <f t="shared" si="61"/>
        <v>GBCup/90</v>
      </c>
      <c r="BM86" s="13" t="str">
        <f t="shared" si="61"/>
        <v>GBCup</v>
      </c>
      <c r="BN86" s="13" t="str">
        <f t="shared" si="61"/>
        <v>GBCup</v>
      </c>
      <c r="BO86" s="13" t="str">
        <f t="shared" si="62"/>
        <v>BTCC</v>
      </c>
      <c r="BP86" s="13" t="str">
        <f t="shared" si="62"/>
        <v>GBA</v>
      </c>
      <c r="BQ86" s="13" t="str">
        <f t="shared" si="62"/>
        <v>265B</v>
      </c>
    </row>
    <row r="87" spans="1:69" x14ac:dyDescent="0.35">
      <c r="A87" s="7" t="s">
        <v>97</v>
      </c>
      <c r="B87" s="24">
        <f t="shared" ref="B87:BM87" si="63">B78/B55</f>
        <v>0.5109972382776482</v>
      </c>
      <c r="C87" s="24">
        <f t="shared" si="63"/>
        <v>0.75670680022555559</v>
      </c>
      <c r="D87" s="24">
        <f t="shared" si="63"/>
        <v>2.3263361128630682</v>
      </c>
      <c r="E87" s="24">
        <f t="shared" si="63"/>
        <v>0.78387618040672735</v>
      </c>
      <c r="F87" s="24">
        <f t="shared" si="63"/>
        <v>0.74621980286345491</v>
      </c>
      <c r="G87" s="24">
        <f t="shared" si="63"/>
        <v>1.5582026451910884</v>
      </c>
      <c r="H87" s="24">
        <f t="shared" si="63"/>
        <v>1.2226689878721246</v>
      </c>
      <c r="I87" s="24">
        <f t="shared" si="63"/>
        <v>1.5973219255288718</v>
      </c>
      <c r="J87" s="24">
        <f t="shared" si="63"/>
        <v>0.82118455351000652</v>
      </c>
      <c r="K87" s="24">
        <f t="shared" si="63"/>
        <v>1.0806944043166811</v>
      </c>
      <c r="L87" s="24">
        <f t="shared" si="63"/>
        <v>0.93371996532961243</v>
      </c>
      <c r="M87" s="24">
        <f t="shared" si="63"/>
        <v>0.64991500189686224</v>
      </c>
      <c r="N87" s="24">
        <f t="shared" si="63"/>
        <v>0.95473147093714827</v>
      </c>
      <c r="O87" s="24">
        <f t="shared" si="63"/>
        <v>1.1816494977452199</v>
      </c>
      <c r="P87" s="24">
        <f t="shared" si="63"/>
        <v>1.1458158147961959</v>
      </c>
      <c r="Q87" s="24">
        <f t="shared" si="63"/>
        <v>0.63780703021431162</v>
      </c>
      <c r="R87" s="24">
        <f t="shared" si="63"/>
        <v>0.78708979209979102</v>
      </c>
      <c r="S87" s="24">
        <f t="shared" si="63"/>
        <v>0.88589082003660558</v>
      </c>
      <c r="T87" s="24">
        <f t="shared" si="63"/>
        <v>0.9083681213900332</v>
      </c>
      <c r="U87" s="24">
        <f t="shared" si="63"/>
        <v>0.88416433900952174</v>
      </c>
      <c r="V87" s="24">
        <f t="shared" si="63"/>
        <v>0.50387713521200816</v>
      </c>
      <c r="W87" s="24">
        <f t="shared" si="63"/>
        <v>0.62021758192325316</v>
      </c>
      <c r="X87" s="24">
        <f t="shared" si="63"/>
        <v>0.68853004741004653</v>
      </c>
      <c r="Y87" s="24">
        <f t="shared" si="63"/>
        <v>0.60955856949204357</v>
      </c>
      <c r="Z87" s="24">
        <f t="shared" si="63"/>
        <v>0.50355387902485715</v>
      </c>
      <c r="AA87" s="24">
        <f t="shared" si="63"/>
        <v>0.58829316704077494</v>
      </c>
      <c r="AB87" s="24">
        <f t="shared" si="63"/>
        <v>0.61526478047290167</v>
      </c>
      <c r="AC87" s="24">
        <f t="shared" si="63"/>
        <v>0.50464335834464347</v>
      </c>
      <c r="AD87" s="24">
        <f t="shared" si="63"/>
        <v>0.39639745132757975</v>
      </c>
      <c r="AE87" s="24">
        <f t="shared" si="63"/>
        <v>0.64402734754831747</v>
      </c>
      <c r="AF87" s="24">
        <f t="shared" si="63"/>
        <v>0.65680912685348192</v>
      </c>
      <c r="AG87" s="24">
        <f t="shared" si="63"/>
        <v>0.50486521725148437</v>
      </c>
      <c r="AH87" s="24">
        <f t="shared" si="63"/>
        <v>1.3140889331440333</v>
      </c>
      <c r="AI87" s="24">
        <f t="shared" si="63"/>
        <v>1.0764699112054235</v>
      </c>
      <c r="AJ87" s="24">
        <f t="shared" si="63"/>
        <v>0.98859645483962144</v>
      </c>
      <c r="AK87" s="24">
        <f t="shared" si="63"/>
        <v>0.79087716387169715</v>
      </c>
      <c r="AL87" s="24">
        <f t="shared" si="63"/>
        <v>1.0861483488645323</v>
      </c>
      <c r="AM87" s="24">
        <f t="shared" si="63"/>
        <v>1.1328674048316925</v>
      </c>
      <c r="AN87" s="24">
        <f t="shared" si="63"/>
        <v>1.4483526074726392</v>
      </c>
      <c r="AO87" s="24">
        <f t="shared" si="63"/>
        <v>1.5948822573572046</v>
      </c>
      <c r="AP87" s="24">
        <f t="shared" si="63"/>
        <v>2.1074213665599646</v>
      </c>
      <c r="AQ87" s="24">
        <f t="shared" si="63"/>
        <v>1.5794170501448159</v>
      </c>
      <c r="AR87" s="24">
        <f t="shared" si="63"/>
        <v>2.3391614331656809</v>
      </c>
      <c r="AS87" s="24">
        <f t="shared" si="63"/>
        <v>0.28240766980773591</v>
      </c>
      <c r="AT87" s="24">
        <f t="shared" si="63"/>
        <v>0.34464765228246991</v>
      </c>
      <c r="AU87" s="24">
        <f t="shared" si="63"/>
        <v>0.40332462682378523</v>
      </c>
      <c r="AV87" s="24">
        <f t="shared" si="63"/>
        <v>0.90969696759105645</v>
      </c>
      <c r="AW87" s="24">
        <f t="shared" si="63"/>
        <v>0.9000820660332739</v>
      </c>
      <c r="AX87" s="24">
        <f t="shared" si="63"/>
        <v>0.74520427961941949</v>
      </c>
      <c r="AY87" s="24">
        <f t="shared" si="63"/>
        <v>0.90396988592206662</v>
      </c>
      <c r="AZ87" s="24">
        <f t="shared" si="63"/>
        <v>0.43248590141085891</v>
      </c>
      <c r="BA87" s="24">
        <f t="shared" si="63"/>
        <v>0.67332012100337135</v>
      </c>
      <c r="BB87" s="24">
        <f t="shared" si="63"/>
        <v>1.0121157071135978</v>
      </c>
      <c r="BC87" s="24">
        <f t="shared" si="63"/>
        <v>0.80314704172257712</v>
      </c>
      <c r="BD87" s="24">
        <f t="shared" si="63"/>
        <v>1.1009126715788053</v>
      </c>
      <c r="BE87" s="24">
        <f t="shared" si="63"/>
        <v>0.26818477749741543</v>
      </c>
      <c r="BF87" s="24">
        <f t="shared" si="63"/>
        <v>1.176045198944947</v>
      </c>
      <c r="BG87" s="24">
        <f t="shared" si="63"/>
        <v>0.37452004177514059</v>
      </c>
      <c r="BH87" s="24">
        <f t="shared" si="63"/>
        <v>0.54077877914315531</v>
      </c>
      <c r="BI87" s="24">
        <f t="shared" si="63"/>
        <v>0.57263943261074413</v>
      </c>
      <c r="BJ87" s="24">
        <f t="shared" si="63"/>
        <v>0.16560405171087625</v>
      </c>
      <c r="BK87" s="24">
        <f t="shared" si="63"/>
        <v>0.16299360722023959</v>
      </c>
      <c r="BL87" s="24">
        <f t="shared" si="63"/>
        <v>0.18167276441131938</v>
      </c>
      <c r="BM87" s="24">
        <f t="shared" si="63"/>
        <v>0.17446352772833051</v>
      </c>
      <c r="BN87" s="24">
        <f t="shared" ref="BN87:BQ87" si="64">BN78/BN55</f>
        <v>0.18584454691998334</v>
      </c>
      <c r="BO87" s="24">
        <f t="shared" si="64"/>
        <v>1.3409479271085842</v>
      </c>
      <c r="BP87" s="24">
        <f t="shared" si="64"/>
        <v>3.9922008616937688</v>
      </c>
      <c r="BQ87" s="24">
        <f t="shared" si="64"/>
        <v>1.553353226390594</v>
      </c>
    </row>
    <row r="88" spans="1:69" x14ac:dyDescent="0.35">
      <c r="A88" s="3" t="s">
        <v>98</v>
      </c>
      <c r="B88" s="18">
        <f>B87/B45</f>
        <v>0.5109972382776482</v>
      </c>
      <c r="C88" s="18">
        <f t="shared" ref="C88:BN88" si="65">C87/C45</f>
        <v>0.75670680022555559</v>
      </c>
      <c r="D88" s="18">
        <f t="shared" si="65"/>
        <v>0.53478991100300421</v>
      </c>
      <c r="E88" s="18">
        <f t="shared" si="65"/>
        <v>0.78387618040672735</v>
      </c>
      <c r="F88" s="18">
        <f t="shared" si="65"/>
        <v>0.74621980286345491</v>
      </c>
      <c r="G88" s="18">
        <f t="shared" si="65"/>
        <v>0.72139011351439275</v>
      </c>
      <c r="H88" s="18">
        <f t="shared" si="65"/>
        <v>0.44951065730592815</v>
      </c>
      <c r="I88" s="18">
        <f t="shared" si="65"/>
        <v>0.70992085579060971</v>
      </c>
      <c r="J88" s="18">
        <f t="shared" si="65"/>
        <v>0.82118455351000652</v>
      </c>
      <c r="K88" s="18">
        <f t="shared" si="65"/>
        <v>1.0806944043166811</v>
      </c>
      <c r="L88" s="18">
        <f t="shared" si="65"/>
        <v>0.93371996532961243</v>
      </c>
      <c r="M88" s="18">
        <f t="shared" si="65"/>
        <v>0.64991500189686224</v>
      </c>
      <c r="N88" s="18">
        <f t="shared" si="65"/>
        <v>0.95473147093714827</v>
      </c>
      <c r="O88" s="18">
        <f t="shared" si="65"/>
        <v>1.1816494977452199</v>
      </c>
      <c r="P88" s="18">
        <f t="shared" si="65"/>
        <v>1.1458158147961959</v>
      </c>
      <c r="Q88" s="18">
        <f t="shared" si="65"/>
        <v>0.63780703021431162</v>
      </c>
      <c r="R88" s="18">
        <f t="shared" si="65"/>
        <v>0.78708979209979102</v>
      </c>
      <c r="S88" s="18">
        <f t="shared" si="65"/>
        <v>0.88589082003660558</v>
      </c>
      <c r="T88" s="18">
        <f t="shared" si="65"/>
        <v>0.9083681213900332</v>
      </c>
      <c r="U88" s="18">
        <f t="shared" si="65"/>
        <v>0.88416433900952174</v>
      </c>
      <c r="V88" s="18">
        <f t="shared" si="65"/>
        <v>0.50387713521200816</v>
      </c>
      <c r="W88" s="18">
        <f t="shared" si="65"/>
        <v>0.62021758192325316</v>
      </c>
      <c r="X88" s="18">
        <f t="shared" si="65"/>
        <v>0.68853004741004653</v>
      </c>
      <c r="Y88" s="18">
        <f t="shared" si="65"/>
        <v>0.60955856949204357</v>
      </c>
      <c r="Z88" s="18">
        <f t="shared" si="65"/>
        <v>0.50355387902485715</v>
      </c>
      <c r="AA88" s="18">
        <f t="shared" si="65"/>
        <v>0.58829316704077494</v>
      </c>
      <c r="AB88" s="18">
        <f t="shared" si="65"/>
        <v>0.61526478047290167</v>
      </c>
      <c r="AC88" s="18">
        <f t="shared" si="65"/>
        <v>0.50464335834464347</v>
      </c>
      <c r="AD88" s="18">
        <f t="shared" si="65"/>
        <v>0.39639745132757975</v>
      </c>
      <c r="AE88" s="18">
        <f t="shared" si="65"/>
        <v>0.64402734754831747</v>
      </c>
      <c r="AF88" s="18">
        <f t="shared" si="65"/>
        <v>0.65680912685348192</v>
      </c>
      <c r="AG88" s="18">
        <f t="shared" si="65"/>
        <v>0.50486521725148437</v>
      </c>
      <c r="AH88" s="18">
        <f t="shared" si="65"/>
        <v>0.49965358674678073</v>
      </c>
      <c r="AI88" s="18">
        <f t="shared" si="65"/>
        <v>0.59146698417880406</v>
      </c>
      <c r="AJ88" s="18">
        <f t="shared" si="65"/>
        <v>0.46412979100451712</v>
      </c>
      <c r="AK88" s="18">
        <f t="shared" si="65"/>
        <v>0.42750116966037682</v>
      </c>
      <c r="AL88" s="18">
        <f t="shared" si="65"/>
        <v>0.79280901376973156</v>
      </c>
      <c r="AM88" s="18">
        <f t="shared" si="65"/>
        <v>0.54727893953221862</v>
      </c>
      <c r="AN88" s="18">
        <f t="shared" si="65"/>
        <v>0.66134822259024617</v>
      </c>
      <c r="AO88" s="18">
        <f t="shared" si="65"/>
        <v>0.74527208287719837</v>
      </c>
      <c r="AP88" s="18">
        <f t="shared" si="65"/>
        <v>0.78929639197002421</v>
      </c>
      <c r="AQ88" s="18">
        <f t="shared" si="65"/>
        <v>0.86165687405609159</v>
      </c>
      <c r="AR88" s="18">
        <f t="shared" si="65"/>
        <v>0.79563314053254452</v>
      </c>
      <c r="AS88" s="18">
        <f t="shared" si="65"/>
        <v>0.28240766980773591</v>
      </c>
      <c r="AT88" s="18">
        <f t="shared" si="65"/>
        <v>0.34464765228246991</v>
      </c>
      <c r="AU88" s="18">
        <f t="shared" si="65"/>
        <v>0.40332462682378523</v>
      </c>
      <c r="AV88" s="18">
        <f t="shared" si="65"/>
        <v>0.90969696759105645</v>
      </c>
      <c r="AW88" s="18">
        <f t="shared" si="65"/>
        <v>0.60408192351226442</v>
      </c>
      <c r="AX88" s="18">
        <f t="shared" si="65"/>
        <v>0.52851367348895006</v>
      </c>
      <c r="AY88" s="18">
        <f t="shared" si="65"/>
        <v>0.90396988592206662</v>
      </c>
      <c r="AZ88" s="18">
        <f t="shared" si="65"/>
        <v>0.43248590141085891</v>
      </c>
      <c r="BA88" s="18">
        <f t="shared" si="65"/>
        <v>0.67332012100337135</v>
      </c>
      <c r="BB88" s="18">
        <f t="shared" si="65"/>
        <v>1.0121157071135978</v>
      </c>
      <c r="BC88" s="18">
        <f t="shared" si="65"/>
        <v>0.57367645837326942</v>
      </c>
      <c r="BD88" s="18">
        <f t="shared" si="65"/>
        <v>1.1009126715788053</v>
      </c>
      <c r="BE88" s="18">
        <f t="shared" si="65"/>
        <v>0.26818477749741543</v>
      </c>
      <c r="BF88" s="18">
        <f t="shared" si="65"/>
        <v>1.176045198944947</v>
      </c>
      <c r="BG88" s="18">
        <f t="shared" si="65"/>
        <v>0.37452004177514059</v>
      </c>
      <c r="BH88" s="18">
        <f t="shared" si="65"/>
        <v>0.54077877914315531</v>
      </c>
      <c r="BI88" s="18">
        <f t="shared" si="65"/>
        <v>0.57263943261074413</v>
      </c>
      <c r="BJ88" s="18">
        <f t="shared" si="65"/>
        <v>0.16560405171087625</v>
      </c>
      <c r="BK88" s="18">
        <f t="shared" si="65"/>
        <v>0.16299360722023959</v>
      </c>
      <c r="BL88" s="18">
        <f t="shared" si="65"/>
        <v>0.18167276441131938</v>
      </c>
      <c r="BM88" s="18">
        <f t="shared" si="65"/>
        <v>0.17446352772833051</v>
      </c>
      <c r="BN88" s="18">
        <f t="shared" si="65"/>
        <v>0.18584454691998334</v>
      </c>
      <c r="BO88" s="18">
        <f t="shared" ref="BO88:BQ88" si="66">BO87/BO45</f>
        <v>1.3409479271085842</v>
      </c>
      <c r="BP88" s="18">
        <f t="shared" si="66"/>
        <v>1.0997798517062725</v>
      </c>
      <c r="BQ88" s="18">
        <f t="shared" si="66"/>
        <v>1.0355688175937294</v>
      </c>
    </row>
    <row r="89" spans="1:69" x14ac:dyDescent="0.35">
      <c r="A89" s="3" t="s">
        <v>99</v>
      </c>
      <c r="B89" s="17">
        <f t="shared" ref="B89:BM89" si="67">B88*B54</f>
        <v>0.28801662521103805</v>
      </c>
      <c r="C89" s="17">
        <f t="shared" si="67"/>
        <v>1.0388686579367796</v>
      </c>
      <c r="D89" s="17">
        <f t="shared" si="67"/>
        <v>0.54886332971360963</v>
      </c>
      <c r="E89" s="17">
        <f t="shared" si="67"/>
        <v>0.91317534418515645</v>
      </c>
      <c r="F89" s="17">
        <f t="shared" si="67"/>
        <v>1.0062215845698161</v>
      </c>
      <c r="G89" s="17">
        <f t="shared" si="67"/>
        <v>0.49775917832493094</v>
      </c>
      <c r="H89" s="17">
        <f t="shared" si="67"/>
        <v>0.41656910199252706</v>
      </c>
      <c r="I89" s="17">
        <f t="shared" si="67"/>
        <v>0.55528068434439715</v>
      </c>
      <c r="J89" s="17">
        <f t="shared" si="67"/>
        <v>0.85311950836872907</v>
      </c>
      <c r="K89" s="17">
        <f t="shared" si="67"/>
        <v>1.2530597318796868</v>
      </c>
      <c r="L89" s="17">
        <f t="shared" si="67"/>
        <v>1.2894013192427154</v>
      </c>
      <c r="M89" s="17">
        <f t="shared" si="67"/>
        <v>0.85145658785094158</v>
      </c>
      <c r="N89" s="17">
        <f t="shared" si="67"/>
        <v>1.3641327239463821</v>
      </c>
      <c r="O89" s="17">
        <f t="shared" si="67"/>
        <v>1.7227415236487549</v>
      </c>
      <c r="P89" s="17">
        <f t="shared" si="67"/>
        <v>2.0161110329047571</v>
      </c>
      <c r="Q89" s="17">
        <f t="shared" si="67"/>
        <v>0.67766996960270609</v>
      </c>
      <c r="R89" s="17">
        <f t="shared" si="67"/>
        <v>0.86579877130977023</v>
      </c>
      <c r="S89" s="17">
        <f t="shared" si="67"/>
        <v>1.4121099671383495</v>
      </c>
      <c r="T89" s="17">
        <f t="shared" si="67"/>
        <v>1.3633448244248318</v>
      </c>
      <c r="U89" s="17">
        <f t="shared" si="67"/>
        <v>1.173669476561312</v>
      </c>
      <c r="V89" s="17">
        <f t="shared" si="67"/>
        <v>0.29242869454268333</v>
      </c>
      <c r="W89" s="17">
        <f t="shared" si="67"/>
        <v>0.6509286195280084</v>
      </c>
      <c r="X89" s="17">
        <f t="shared" si="67"/>
        <v>0.47336440759440701</v>
      </c>
      <c r="Y89" s="17">
        <f t="shared" si="67"/>
        <v>0.31873327703182447</v>
      </c>
      <c r="Z89" s="17">
        <f t="shared" si="67"/>
        <v>0.50355387902485715</v>
      </c>
      <c r="AA89" s="17">
        <f t="shared" si="67"/>
        <v>0.40979395823780473</v>
      </c>
      <c r="AB89" s="17">
        <f t="shared" si="67"/>
        <v>0.32143640774706084</v>
      </c>
      <c r="AC89" s="17">
        <f t="shared" si="67"/>
        <v>0.29647797302747803</v>
      </c>
      <c r="AD89" s="17">
        <f t="shared" si="67"/>
        <v>0.41225334938068298</v>
      </c>
      <c r="AE89" s="17">
        <f t="shared" si="67"/>
        <v>0.47013996371027172</v>
      </c>
      <c r="AF89" s="17">
        <f t="shared" si="67"/>
        <v>0.55530226179430742</v>
      </c>
      <c r="AG89" s="17">
        <f t="shared" si="67"/>
        <v>0.41781949013915948</v>
      </c>
      <c r="AH89" s="17">
        <f t="shared" si="67"/>
        <v>0.43303310851387666</v>
      </c>
      <c r="AI89" s="17">
        <f t="shared" si="67"/>
        <v>0.43426128575233242</v>
      </c>
      <c r="AJ89" s="17">
        <f t="shared" si="67"/>
        <v>0.48623120962377986</v>
      </c>
      <c r="AK89" s="17">
        <f t="shared" si="67"/>
        <v>0.33928664258760066</v>
      </c>
      <c r="AL89" s="17">
        <f t="shared" si="67"/>
        <v>0.43020644158047444</v>
      </c>
      <c r="AM89" s="17">
        <f t="shared" si="67"/>
        <v>0.50996446638229465</v>
      </c>
      <c r="AN89" s="17">
        <f t="shared" si="67"/>
        <v>0.516395187501973</v>
      </c>
      <c r="AO89" s="17">
        <f t="shared" si="67"/>
        <v>0.59831702428169453</v>
      </c>
      <c r="AP89" s="17">
        <f t="shared" si="67"/>
        <v>1.180087642235113</v>
      </c>
      <c r="AQ89" s="17">
        <f t="shared" si="67"/>
        <v>1.4410468410938082</v>
      </c>
      <c r="AR89" s="17">
        <f t="shared" si="67"/>
        <v>1.598702104808384</v>
      </c>
      <c r="AS89" s="17">
        <f t="shared" si="67"/>
        <v>0.18537239446179785</v>
      </c>
      <c r="AT89" s="17">
        <f t="shared" si="67"/>
        <v>0.23436040355207954</v>
      </c>
      <c r="AU89" s="17">
        <f t="shared" si="67"/>
        <v>0.2782939925084118</v>
      </c>
      <c r="AV89" s="17">
        <f t="shared" si="67"/>
        <v>1.2997868407413642</v>
      </c>
      <c r="AW89" s="17">
        <f t="shared" si="67"/>
        <v>0.48496717803097289</v>
      </c>
      <c r="AX89" s="17">
        <f t="shared" si="67"/>
        <v>0.39051288096683534</v>
      </c>
      <c r="AY89" s="17">
        <f t="shared" si="67"/>
        <v>1.3778958455316939</v>
      </c>
      <c r="AZ89" s="17">
        <f t="shared" si="67"/>
        <v>0.75923689934009042</v>
      </c>
      <c r="BA89" s="17">
        <f t="shared" si="67"/>
        <v>1.1261873620665768</v>
      </c>
      <c r="BB89" s="17">
        <f t="shared" si="67"/>
        <v>1.5491566945616293</v>
      </c>
      <c r="BC89" s="17">
        <f t="shared" si="67"/>
        <v>0.40889705011711752</v>
      </c>
      <c r="BD89" s="17">
        <f t="shared" si="67"/>
        <v>2.0532895065160259</v>
      </c>
      <c r="BE89" s="17">
        <f t="shared" si="67"/>
        <v>0.20113858312306157</v>
      </c>
      <c r="BF89" s="17">
        <f t="shared" si="67"/>
        <v>2.0471897907560188</v>
      </c>
      <c r="BG89" s="17">
        <f t="shared" si="67"/>
        <v>0.28089003133135543</v>
      </c>
      <c r="BH89" s="17">
        <f t="shared" si="67"/>
        <v>0.29614076000696604</v>
      </c>
      <c r="BI89" s="17">
        <f t="shared" si="67"/>
        <v>0.30677112461289863</v>
      </c>
      <c r="BJ89" s="17">
        <f t="shared" si="67"/>
        <v>0.15586263690435412</v>
      </c>
      <c r="BK89" s="17">
        <f t="shared" si="67"/>
        <v>0.1847260881829382</v>
      </c>
      <c r="BL89" s="17">
        <f t="shared" si="67"/>
        <v>0.21411432948476927</v>
      </c>
      <c r="BM89" s="17">
        <f t="shared" si="67"/>
        <v>0.19627146869437184</v>
      </c>
      <c r="BN89" s="17">
        <f t="shared" ref="BN89:BQ89" si="68">BN88*BN54</f>
        <v>0.21239376790855238</v>
      </c>
      <c r="BO89" s="17">
        <f t="shared" si="68"/>
        <v>1.2952337932298825</v>
      </c>
      <c r="BP89" s="17">
        <f t="shared" si="68"/>
        <v>1.5799076227869959</v>
      </c>
      <c r="BQ89" s="17">
        <f t="shared" si="68"/>
        <v>1.6751848519898564</v>
      </c>
    </row>
    <row r="90" spans="1:69" x14ac:dyDescent="0.35">
      <c r="A90" s="4" t="s">
        <v>100</v>
      </c>
      <c r="B90" s="20">
        <f t="shared" ref="B90:BM90" si="69">1000*B78/B57</f>
        <v>30.969529592584738</v>
      </c>
      <c r="C90" s="20">
        <f t="shared" si="69"/>
        <v>100.9884959596364</v>
      </c>
      <c r="D90" s="20">
        <f t="shared" si="69"/>
        <v>482.04229441837299</v>
      </c>
      <c r="E90" s="20">
        <f t="shared" si="69"/>
        <v>127.26295647483195</v>
      </c>
      <c r="F90" s="20">
        <f t="shared" si="69"/>
        <v>146.89366198099506</v>
      </c>
      <c r="G90" s="20">
        <f t="shared" si="69"/>
        <v>155.82026451910883</v>
      </c>
      <c r="H90" s="20">
        <f t="shared" si="69"/>
        <v>187.84283113721381</v>
      </c>
      <c r="I90" s="20">
        <f t="shared" si="69"/>
        <v>199.24433702913493</v>
      </c>
      <c r="J90" s="20">
        <f t="shared" si="69"/>
        <v>91.242728167778509</v>
      </c>
      <c r="K90" s="20">
        <f t="shared" si="69"/>
        <v>139.22885909774297</v>
      </c>
      <c r="L90" s="20">
        <f t="shared" si="69"/>
        <v>128.94013192427155</v>
      </c>
      <c r="M90" s="20">
        <f t="shared" si="69"/>
        <v>89.154023690205804</v>
      </c>
      <c r="N90" s="20">
        <f t="shared" si="69"/>
        <v>161.43582531909846</v>
      </c>
      <c r="O90" s="20">
        <f t="shared" si="69"/>
        <v>198.93089187629965</v>
      </c>
      <c r="P90" s="20">
        <f t="shared" si="69"/>
        <v>218.66714022828165</v>
      </c>
      <c r="Q90" s="20">
        <f t="shared" si="69"/>
        <v>88.584309751987718</v>
      </c>
      <c r="R90" s="20">
        <f t="shared" si="69"/>
        <v>122.98278001559234</v>
      </c>
      <c r="S90" s="20">
        <f t="shared" si="69"/>
        <v>177.17816400732113</v>
      </c>
      <c r="T90" s="20">
        <f t="shared" si="69"/>
        <v>158.52846795637578</v>
      </c>
      <c r="U90" s="20">
        <f t="shared" si="69"/>
        <v>156.48926354150828</v>
      </c>
      <c r="V90" s="20">
        <f t="shared" si="69"/>
        <v>44.989029929643586</v>
      </c>
      <c r="W90" s="20">
        <f t="shared" si="69"/>
        <v>90.861058002234572</v>
      </c>
      <c r="X90" s="20">
        <f t="shared" si="69"/>
        <v>71.721879938546522</v>
      </c>
      <c r="Y90" s="20">
        <f t="shared" si="69"/>
        <v>40.155373484324343</v>
      </c>
      <c r="Z90" s="20">
        <f t="shared" si="69"/>
        <v>63.439858774785165</v>
      </c>
      <c r="AA90" s="20">
        <f t="shared" si="69"/>
        <v>50.281467268442299</v>
      </c>
      <c r="AB90" s="20">
        <f t="shared" si="69"/>
        <v>39.440050030314211</v>
      </c>
      <c r="AC90" s="20">
        <f t="shared" si="69"/>
        <v>31.540209896540212</v>
      </c>
      <c r="AD90" s="20">
        <f t="shared" si="69"/>
        <v>52.852993510343957</v>
      </c>
      <c r="AE90" s="20">
        <f t="shared" si="69"/>
        <v>64.402734754831741</v>
      </c>
      <c r="AF90" s="20">
        <f t="shared" si="69"/>
        <v>59.709920623043807</v>
      </c>
      <c r="AG90" s="20">
        <f t="shared" si="69"/>
        <v>54.83195408650387</v>
      </c>
      <c r="AH90" s="20">
        <f t="shared" si="69"/>
        <v>175.21185775253778</v>
      </c>
      <c r="AI90" s="20">
        <f t="shared" si="69"/>
        <v>141.64077779018729</v>
      </c>
      <c r="AJ90" s="20">
        <f t="shared" si="69"/>
        <v>188.3040866361184</v>
      </c>
      <c r="AK90" s="20">
        <f t="shared" si="69"/>
        <v>125.53605775741224</v>
      </c>
      <c r="AL90" s="20">
        <f t="shared" si="69"/>
        <v>84.19754642360715</v>
      </c>
      <c r="AM90" s="20">
        <f t="shared" si="69"/>
        <v>128.7349323672378</v>
      </c>
      <c r="AN90" s="20">
        <f t="shared" si="69"/>
        <v>198.40446677707385</v>
      </c>
      <c r="AO90" s="20">
        <f t="shared" si="69"/>
        <v>224.63130385312741</v>
      </c>
      <c r="AP90" s="20">
        <f t="shared" si="69"/>
        <v>367.7873240069747</v>
      </c>
      <c r="AQ90" s="20">
        <f t="shared" si="69"/>
        <v>272.31328450772691</v>
      </c>
      <c r="AR90" s="20">
        <f t="shared" si="69"/>
        <v>546.53304513216847</v>
      </c>
      <c r="AS90" s="20">
        <f t="shared" si="69"/>
        <v>28.240766980773596</v>
      </c>
      <c r="AT90" s="20">
        <f t="shared" si="69"/>
        <v>34.464765228246989</v>
      </c>
      <c r="AU90" s="20">
        <f t="shared" si="69"/>
        <v>40.33246268237852</v>
      </c>
      <c r="AV90" s="20">
        <f t="shared" si="69"/>
        <v>153.82092789838623</v>
      </c>
      <c r="AW90" s="20">
        <f t="shared" si="69"/>
        <v>126.77212197651745</v>
      </c>
      <c r="AX90" s="20">
        <f t="shared" si="69"/>
        <v>82.800475513268836</v>
      </c>
      <c r="AY90" s="20">
        <f t="shared" si="69"/>
        <v>175.52813318875079</v>
      </c>
      <c r="AZ90" s="20">
        <f t="shared" si="69"/>
        <v>89.3219881576577</v>
      </c>
      <c r="BA90" s="20">
        <f t="shared" si="69"/>
        <v>139.08699049852746</v>
      </c>
      <c r="BB90" s="20">
        <f t="shared" si="69"/>
        <v>172.1285216179588</v>
      </c>
      <c r="BC90" s="20">
        <f t="shared" si="69"/>
        <v>85.441174651337988</v>
      </c>
      <c r="BD90" s="20">
        <f t="shared" si="69"/>
        <v>218.43505388468358</v>
      </c>
      <c r="BE90" s="20">
        <f t="shared" si="69"/>
        <v>19.156055535529674</v>
      </c>
      <c r="BF90" s="20">
        <f t="shared" si="69"/>
        <v>217.78614795276795</v>
      </c>
      <c r="BG90" s="20">
        <f t="shared" si="69"/>
        <v>18.726002088757031</v>
      </c>
      <c r="BH90" s="20">
        <f t="shared" si="69"/>
        <v>32.189213044235437</v>
      </c>
      <c r="BI90" s="20">
        <f t="shared" si="69"/>
        <v>40.902816615053155</v>
      </c>
      <c r="BJ90" s="20">
        <f t="shared" si="69"/>
        <v>9.7414148065221315</v>
      </c>
      <c r="BK90" s="20">
        <f t="shared" si="69"/>
        <v>10.866240481349308</v>
      </c>
      <c r="BL90" s="20">
        <f t="shared" si="69"/>
        <v>12.976626029379956</v>
      </c>
      <c r="BM90" s="20">
        <f t="shared" si="69"/>
        <v>10.903970483020656</v>
      </c>
      <c r="BN90" s="20">
        <f t="shared" ref="BN90:BQ90" si="70">1000*BN78/BN57</f>
        <v>13.274610494284525</v>
      </c>
      <c r="BO90" s="20">
        <f t="shared" si="70"/>
        <v>152.38044626233915</v>
      </c>
      <c r="BP90" s="20">
        <f t="shared" si="70"/>
        <v>744.81359359958367</v>
      </c>
      <c r="BQ90" s="20">
        <f t="shared" si="70"/>
        <v>285.54287249827098</v>
      </c>
    </row>
    <row r="91" spans="1:69" x14ac:dyDescent="0.35">
      <c r="A91" t="s">
        <v>101</v>
      </c>
      <c r="B91" s="19">
        <f>B90/B45</f>
        <v>30.969529592584738</v>
      </c>
      <c r="C91" s="19">
        <f t="shared" ref="C91:BN91" si="71">C90/C45</f>
        <v>100.9884959596364</v>
      </c>
      <c r="D91" s="19">
        <f t="shared" si="71"/>
        <v>110.81432055594782</v>
      </c>
      <c r="E91" s="19">
        <f t="shared" si="71"/>
        <v>127.26295647483195</v>
      </c>
      <c r="F91" s="19">
        <f t="shared" si="71"/>
        <v>146.89366198099506</v>
      </c>
      <c r="G91" s="19">
        <f t="shared" si="71"/>
        <v>72.139011351439265</v>
      </c>
      <c r="H91" s="19">
        <f t="shared" si="71"/>
        <v>69.059864388681547</v>
      </c>
      <c r="I91" s="19">
        <f t="shared" si="71"/>
        <v>88.553038679615526</v>
      </c>
      <c r="J91" s="19">
        <f t="shared" si="71"/>
        <v>91.242728167778509</v>
      </c>
      <c r="K91" s="19">
        <f t="shared" si="71"/>
        <v>139.22885909774297</v>
      </c>
      <c r="L91" s="19">
        <f t="shared" si="71"/>
        <v>128.94013192427155</v>
      </c>
      <c r="M91" s="19">
        <f t="shared" si="71"/>
        <v>89.154023690205804</v>
      </c>
      <c r="N91" s="19">
        <f t="shared" si="71"/>
        <v>161.43582531909846</v>
      </c>
      <c r="O91" s="19">
        <f t="shared" si="71"/>
        <v>198.93089187629965</v>
      </c>
      <c r="P91" s="19">
        <f t="shared" si="71"/>
        <v>218.66714022828165</v>
      </c>
      <c r="Q91" s="19">
        <f t="shared" si="71"/>
        <v>88.584309751987718</v>
      </c>
      <c r="R91" s="19">
        <f t="shared" si="71"/>
        <v>122.98278001559234</v>
      </c>
      <c r="S91" s="19">
        <f t="shared" si="71"/>
        <v>177.17816400732113</v>
      </c>
      <c r="T91" s="19">
        <f t="shared" si="71"/>
        <v>158.52846795637578</v>
      </c>
      <c r="U91" s="19">
        <f t="shared" si="71"/>
        <v>156.48926354150828</v>
      </c>
      <c r="V91" s="19">
        <f t="shared" si="71"/>
        <v>44.989029929643586</v>
      </c>
      <c r="W91" s="19">
        <f t="shared" si="71"/>
        <v>90.861058002234572</v>
      </c>
      <c r="X91" s="19">
        <f t="shared" si="71"/>
        <v>71.721879938546522</v>
      </c>
      <c r="Y91" s="19">
        <f t="shared" si="71"/>
        <v>40.155373484324343</v>
      </c>
      <c r="Z91" s="19">
        <f t="shared" si="71"/>
        <v>63.439858774785165</v>
      </c>
      <c r="AA91" s="19">
        <f t="shared" si="71"/>
        <v>50.281467268442299</v>
      </c>
      <c r="AB91" s="19">
        <f t="shared" si="71"/>
        <v>39.440050030314211</v>
      </c>
      <c r="AC91" s="19">
        <f t="shared" si="71"/>
        <v>31.540209896540212</v>
      </c>
      <c r="AD91" s="19">
        <f t="shared" si="71"/>
        <v>52.852993510343957</v>
      </c>
      <c r="AE91" s="19">
        <f t="shared" si="71"/>
        <v>64.402734754831741</v>
      </c>
      <c r="AF91" s="19">
        <f t="shared" si="71"/>
        <v>59.709920623043807</v>
      </c>
      <c r="AG91" s="19">
        <f t="shared" si="71"/>
        <v>54.83195408650387</v>
      </c>
      <c r="AH91" s="19">
        <f t="shared" si="71"/>
        <v>66.620478232904105</v>
      </c>
      <c r="AI91" s="19">
        <f t="shared" si="71"/>
        <v>77.82460318142158</v>
      </c>
      <c r="AJ91" s="19">
        <f t="shared" si="71"/>
        <v>88.405674477050894</v>
      </c>
      <c r="AK91" s="19">
        <f t="shared" si="71"/>
        <v>67.857328517520131</v>
      </c>
      <c r="AL91" s="19">
        <f t="shared" si="71"/>
        <v>61.458063082924923</v>
      </c>
      <c r="AM91" s="19">
        <f t="shared" si="71"/>
        <v>62.190788583206675</v>
      </c>
      <c r="AN91" s="19">
        <f t="shared" si="71"/>
        <v>90.595646930170716</v>
      </c>
      <c r="AO91" s="19">
        <f t="shared" si="71"/>
        <v>104.96789899678851</v>
      </c>
      <c r="AP91" s="19">
        <f t="shared" si="71"/>
        <v>137.74806142583321</v>
      </c>
      <c r="AQ91" s="19">
        <f t="shared" si="71"/>
        <v>148.56153000967097</v>
      </c>
      <c r="AR91" s="19">
        <f t="shared" si="71"/>
        <v>185.89559358237022</v>
      </c>
      <c r="AS91" s="19">
        <f t="shared" si="71"/>
        <v>28.240766980773596</v>
      </c>
      <c r="AT91" s="19">
        <f t="shared" si="71"/>
        <v>34.464765228246989</v>
      </c>
      <c r="AU91" s="19">
        <f t="shared" si="71"/>
        <v>40.33246268237852</v>
      </c>
      <c r="AV91" s="19">
        <f t="shared" si="71"/>
        <v>153.82092789838623</v>
      </c>
      <c r="AW91" s="19">
        <f t="shared" si="71"/>
        <v>85.081961058065403</v>
      </c>
      <c r="AX91" s="19">
        <f t="shared" si="71"/>
        <v>58.723741498772227</v>
      </c>
      <c r="AY91" s="19">
        <f t="shared" si="71"/>
        <v>175.52813318875079</v>
      </c>
      <c r="AZ91" s="19">
        <f t="shared" si="71"/>
        <v>89.3219881576577</v>
      </c>
      <c r="BA91" s="19">
        <f t="shared" si="71"/>
        <v>139.08699049852746</v>
      </c>
      <c r="BB91" s="19">
        <f t="shared" si="71"/>
        <v>172.1285216179588</v>
      </c>
      <c r="BC91" s="19">
        <f t="shared" si="71"/>
        <v>61.029410465241426</v>
      </c>
      <c r="BD91" s="19">
        <f t="shared" si="71"/>
        <v>218.43505388468358</v>
      </c>
      <c r="BE91" s="19">
        <f t="shared" si="71"/>
        <v>19.156055535529674</v>
      </c>
      <c r="BF91" s="19">
        <f t="shared" si="71"/>
        <v>217.78614795276795</v>
      </c>
      <c r="BG91" s="19">
        <f t="shared" si="71"/>
        <v>18.726002088757031</v>
      </c>
      <c r="BH91" s="19">
        <f t="shared" si="71"/>
        <v>32.189213044235437</v>
      </c>
      <c r="BI91" s="19">
        <f t="shared" si="71"/>
        <v>40.902816615053155</v>
      </c>
      <c r="BJ91" s="19">
        <f t="shared" si="71"/>
        <v>9.7414148065221315</v>
      </c>
      <c r="BK91" s="19">
        <f t="shared" si="71"/>
        <v>10.866240481349308</v>
      </c>
      <c r="BL91" s="19">
        <f t="shared" si="71"/>
        <v>12.976626029379956</v>
      </c>
      <c r="BM91" s="19">
        <f t="shared" si="71"/>
        <v>10.903970483020656</v>
      </c>
      <c r="BN91" s="19">
        <f t="shared" si="71"/>
        <v>13.274610494284525</v>
      </c>
      <c r="BO91" s="19">
        <f t="shared" ref="BO91:BQ91" si="72">BO90/BO45</f>
        <v>152.38044626233915</v>
      </c>
      <c r="BP91" s="19">
        <f t="shared" si="72"/>
        <v>205.18280815415528</v>
      </c>
      <c r="BQ91" s="19">
        <f t="shared" si="72"/>
        <v>190.36191499884731</v>
      </c>
    </row>
    <row r="92" spans="1:69" x14ac:dyDescent="0.35">
      <c r="A92" s="4" t="s">
        <v>102</v>
      </c>
      <c r="B92" s="18">
        <f t="shared" ref="B92:BE92" si="73">B78/B58</f>
        <v>0.95911786325160142</v>
      </c>
      <c r="C92" s="18">
        <f t="shared" si="73"/>
        <v>2.1520157548583185</v>
      </c>
      <c r="D92" s="18">
        <f t="shared" si="73"/>
        <v>5.6435825051426338</v>
      </c>
      <c r="E92" s="18">
        <f t="shared" si="73"/>
        <v>2.5607712882839517</v>
      </c>
      <c r="F92" s="18">
        <f t="shared" si="73"/>
        <v>2.2216052826843939</v>
      </c>
      <c r="G92" s="18">
        <f t="shared" si="73"/>
        <v>4.3075063398198701</v>
      </c>
      <c r="H92" s="18">
        <f t="shared" si="73"/>
        <v>3.0646551393131047</v>
      </c>
      <c r="I92" s="18">
        <f t="shared" si="73"/>
        <v>4.237299777455056</v>
      </c>
      <c r="J92" s="18">
        <f t="shared" si="73"/>
        <v>2.4619343837184005</v>
      </c>
      <c r="K92" s="18">
        <f t="shared" si="73"/>
        <v>3.4534878309892671</v>
      </c>
      <c r="L92" s="18">
        <f t="shared" si="73"/>
        <v>3.4473947207644602</v>
      </c>
      <c r="M92" s="18">
        <f t="shared" si="73"/>
        <v>2.8383587383755473</v>
      </c>
      <c r="N92" s="18">
        <f t="shared" si="73"/>
        <v>2.9485386614874454</v>
      </c>
      <c r="O92" s="18"/>
      <c r="P92" s="18"/>
      <c r="Q92" s="18">
        <f t="shared" si="73"/>
        <v>1.8432623173193603</v>
      </c>
      <c r="R92" s="18">
        <f t="shared" si="73"/>
        <v>2.5647225141441821</v>
      </c>
      <c r="S92" s="18">
        <f t="shared" si="73"/>
        <v>2.5836814596172277</v>
      </c>
      <c r="T92" s="18">
        <f t="shared" si="73"/>
        <v>2.7897792630952356</v>
      </c>
      <c r="U92" s="18">
        <f t="shared" si="73"/>
        <v>2.6731654968710346</v>
      </c>
      <c r="V92" s="18">
        <f t="shared" si="73"/>
        <v>0.86893097806968755</v>
      </c>
      <c r="W92" s="18">
        <f t="shared" si="73"/>
        <v>2.4975764779965788</v>
      </c>
      <c r="X92" s="18">
        <f t="shared" si="73"/>
        <v>1.874523054073852</v>
      </c>
      <c r="Y92" s="18">
        <f t="shared" si="73"/>
        <v>1.1257781591661096</v>
      </c>
      <c r="Z92" s="18">
        <f t="shared" si="73"/>
        <v>2.0129473181040387</v>
      </c>
      <c r="AA92" s="18">
        <f t="shared" si="73"/>
        <v>1.2211219652426837</v>
      </c>
      <c r="AB92" s="18">
        <f t="shared" si="73"/>
        <v>1.2771070275300409</v>
      </c>
      <c r="AC92" s="18">
        <f t="shared" si="73"/>
        <v>1.0536457264492602</v>
      </c>
      <c r="AD92" s="18">
        <f t="shared" si="73"/>
        <v>1.9687200766342818</v>
      </c>
      <c r="AE92" s="18">
        <f t="shared" si="73"/>
        <v>2.3642863682979476</v>
      </c>
      <c r="AF92" s="18">
        <f t="shared" si="73"/>
        <v>1.8114611409935475</v>
      </c>
      <c r="AG92" s="18">
        <f t="shared" si="73"/>
        <v>2.4067697244338793</v>
      </c>
      <c r="AH92" s="18">
        <f t="shared" si="73"/>
        <v>4.6645878954283058</v>
      </c>
      <c r="AI92" s="18">
        <f t="shared" si="73"/>
        <v>2.8994288705239222</v>
      </c>
      <c r="AJ92" s="18">
        <f t="shared" si="73"/>
        <v>2.9022469462542624</v>
      </c>
      <c r="AK92" s="18">
        <f t="shared" si="73"/>
        <v>2.1968810107547143</v>
      </c>
      <c r="AL92" s="18">
        <f t="shared" si="73"/>
        <v>2.1722966977290645</v>
      </c>
      <c r="AM92" s="18">
        <f t="shared" si="73"/>
        <v>3.0221783098941879</v>
      </c>
      <c r="AN92" s="18">
        <f t="shared" si="73"/>
        <v>4.6533934789749258</v>
      </c>
      <c r="AO92" s="18">
        <f t="shared" si="73"/>
        <v>5.1241767079561304</v>
      </c>
      <c r="AP92" s="18">
        <f t="shared" si="73"/>
        <v>6.4974167983610061</v>
      </c>
      <c r="AQ92" s="18">
        <f t="shared" si="73"/>
        <v>5.3916498956236101</v>
      </c>
      <c r="AR92" s="18">
        <f t="shared" si="73"/>
        <v>9.740798815196035</v>
      </c>
      <c r="AS92" s="18">
        <f t="shared" si="73"/>
        <v>1.0562364559437858</v>
      </c>
      <c r="AT92" s="18">
        <f t="shared" si="73"/>
        <v>0.94747368855775338</v>
      </c>
      <c r="AU92" s="18">
        <f t="shared" si="73"/>
        <v>1.4202873878018056</v>
      </c>
      <c r="AV92" s="18">
        <f t="shared" si="73"/>
        <v>2.8094566491531321</v>
      </c>
      <c r="AW92" s="18">
        <f t="shared" si="73"/>
        <v>2.8918621025098958</v>
      </c>
      <c r="AX92" s="18">
        <f t="shared" si="73"/>
        <v>2.5428083530455079</v>
      </c>
      <c r="AY92" s="18">
        <f t="shared" si="73"/>
        <v>2.5576163588261043</v>
      </c>
      <c r="AZ92" s="18">
        <f t="shared" si="73"/>
        <v>2.4517341349821926</v>
      </c>
      <c r="BA92" s="18">
        <f t="shared" si="73"/>
        <v>3.2596744920421434</v>
      </c>
      <c r="BB92" s="18">
        <f t="shared" si="73"/>
        <v>3.1453630756440405</v>
      </c>
      <c r="BC92" s="18">
        <f t="shared" si="73"/>
        <v>1.8206423786353485</v>
      </c>
      <c r="BD92" s="18"/>
      <c r="BE92" s="18">
        <f t="shared" si="73"/>
        <v>1.1826948687636019</v>
      </c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Q92" s="18"/>
    </row>
    <row r="93" spans="1:69" ht="15" thickBot="1" x14ac:dyDescent="0.4">
      <c r="A93" s="8" t="s">
        <v>103</v>
      </c>
      <c r="B93" s="25">
        <f t="shared" ref="B93:BC93" si="74">B78/B61</f>
        <v>1.4386767948774022</v>
      </c>
      <c r="C93" s="25">
        <f t="shared" si="74"/>
        <v>2.311143680393617</v>
      </c>
      <c r="D93" s="25">
        <f t="shared" si="74"/>
        <v>7.0103876431068652</v>
      </c>
      <c r="E93" s="25">
        <f t="shared" si="74"/>
        <v>3.2171715235719263</v>
      </c>
      <c r="F93" s="25">
        <f t="shared" si="74"/>
        <v>2.5940508741932478</v>
      </c>
      <c r="G93" s="25">
        <f t="shared" si="74"/>
        <v>5.5862972844538943</v>
      </c>
      <c r="H93" s="25">
        <f t="shared" si="74"/>
        <v>3.3552689887307272</v>
      </c>
      <c r="I93" s="25">
        <f t="shared" si="74"/>
        <v>5.2966247218188194</v>
      </c>
      <c r="J93" s="25">
        <f t="shared" si="74"/>
        <v>2.4619343837184005</v>
      </c>
      <c r="K93" s="25">
        <f t="shared" si="74"/>
        <v>2.9553886245965844</v>
      </c>
      <c r="L93" s="25">
        <f t="shared" si="74"/>
        <v>3.0496184068300995</v>
      </c>
      <c r="M93" s="25">
        <f t="shared" si="74"/>
        <v>2.4944806604569716</v>
      </c>
      <c r="N93" s="25">
        <f t="shared" si="74"/>
        <v>1.9812315116714059</v>
      </c>
      <c r="O93" s="25"/>
      <c r="P93" s="25"/>
      <c r="Q93" s="25">
        <f t="shared" si="74"/>
        <v>1.8851546427129824</v>
      </c>
      <c r="R93" s="25">
        <f t="shared" si="74"/>
        <v>3.1257555641132222</v>
      </c>
      <c r="S93" s="25">
        <f t="shared" si="74"/>
        <v>2.3683746713157925</v>
      </c>
      <c r="T93" s="25">
        <f t="shared" si="74"/>
        <v>2.2001213733955609</v>
      </c>
      <c r="U93" s="25">
        <f t="shared" si="74"/>
        <v>1.978921059576858</v>
      </c>
      <c r="V93" s="25">
        <f t="shared" si="74"/>
        <v>0.9503932572637207</v>
      </c>
      <c r="W93" s="25">
        <f t="shared" si="74"/>
        <v>2.2290870066119473</v>
      </c>
      <c r="X93" s="25">
        <f t="shared" si="74"/>
        <v>1.8377677000724035</v>
      </c>
      <c r="Y93" s="25">
        <f t="shared" si="74"/>
        <v>1.0471765309360435</v>
      </c>
      <c r="Z93" s="25">
        <f t="shared" si="74"/>
        <v>1.816227466562053</v>
      </c>
      <c r="AA93" s="25">
        <f t="shared" si="74"/>
        <v>1.6281626203235782</v>
      </c>
      <c r="AB93" s="25">
        <f t="shared" si="74"/>
        <v>1.7028093700400548</v>
      </c>
      <c r="AC93" s="25">
        <f t="shared" si="74"/>
        <v>1.4255206887254699</v>
      </c>
      <c r="AD93" s="25">
        <f t="shared" si="74"/>
        <v>1.914033407838885</v>
      </c>
      <c r="AE93" s="25">
        <f t="shared" si="74"/>
        <v>2.5022030731153277</v>
      </c>
      <c r="AF93" s="25">
        <f t="shared" si="74"/>
        <v>2.4152815213247303</v>
      </c>
      <c r="AG93" s="25">
        <f t="shared" si="74"/>
        <v>2.0587319456554511</v>
      </c>
      <c r="AH93" s="25">
        <f t="shared" si="74"/>
        <v>5.0290088247586411</v>
      </c>
      <c r="AI93" s="25">
        <f t="shared" si="74"/>
        <v>3.5207350570647629</v>
      </c>
      <c r="AJ93" s="25">
        <f t="shared" si="74"/>
        <v>3.8817552906150761</v>
      </c>
      <c r="AK93" s="25">
        <f t="shared" si="74"/>
        <v>2.3538010829514793</v>
      </c>
      <c r="AL93" s="25">
        <f t="shared" si="74"/>
        <v>2.3759495131411641</v>
      </c>
      <c r="AM93" s="25">
        <f t="shared" si="74"/>
        <v>3.1555097059189317</v>
      </c>
      <c r="AN93" s="25">
        <f t="shared" si="74"/>
        <v>4.6828453364367926</v>
      </c>
      <c r="AO93" s="25">
        <f t="shared" si="74"/>
        <v>5.1566082061077516</v>
      </c>
      <c r="AP93" s="25">
        <f t="shared" si="74"/>
        <v>5.3884826813330449</v>
      </c>
      <c r="AQ93" s="25">
        <f t="shared" si="74"/>
        <v>4.5073506293031773</v>
      </c>
      <c r="AR93" s="25">
        <f t="shared" si="74"/>
        <v>7.6388369656011008</v>
      </c>
      <c r="AS93" s="25">
        <f t="shared" si="74"/>
        <v>0.90534553366610204</v>
      </c>
      <c r="AT93" s="25">
        <f t="shared" si="74"/>
        <v>0.80813932259337784</v>
      </c>
      <c r="AU93" s="25">
        <f t="shared" si="74"/>
        <v>1.2309157360948981</v>
      </c>
      <c r="AV93" s="25">
        <f t="shared" si="74"/>
        <v>1.8877771950831321</v>
      </c>
      <c r="AW93" s="25">
        <f t="shared" si="74"/>
        <v>2.9101650272093256</v>
      </c>
      <c r="AX93" s="25">
        <f t="shared" si="74"/>
        <v>2.860659397176196</v>
      </c>
      <c r="AY93" s="25">
        <f t="shared" si="74"/>
        <v>2.4823923482723953</v>
      </c>
      <c r="AZ93" s="25">
        <f t="shared" si="74"/>
        <v>2.1881727154716075</v>
      </c>
      <c r="BA93" s="25">
        <f t="shared" si="74"/>
        <v>2.9400985614497768</v>
      </c>
      <c r="BB93" s="25">
        <f t="shared" si="74"/>
        <v>2.5806274325170424</v>
      </c>
      <c r="BC93" s="25">
        <f t="shared" si="74"/>
        <v>1.9857496531684564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9"/>
      <c r="BQ93" s="25"/>
    </row>
    <row r="94" spans="1:69" x14ac:dyDescent="0.35">
      <c r="A94" s="4" t="s">
        <v>104</v>
      </c>
      <c r="B94" s="18">
        <f t="shared" ref="B94:BE94" si="75">B73/B59</f>
        <v>32.002050781250006</v>
      </c>
      <c r="C94" s="18">
        <f t="shared" si="75"/>
        <v>60.376955950859987</v>
      </c>
      <c r="D94" s="18">
        <f t="shared" si="75"/>
        <v>46.830600306158772</v>
      </c>
      <c r="E94" s="18">
        <f t="shared" si="75"/>
        <v>65.396144466978001</v>
      </c>
      <c r="F94" s="18">
        <f t="shared" si="75"/>
        <v>58.479086008201733</v>
      </c>
      <c r="G94" s="18">
        <f t="shared" si="75"/>
        <v>49.759326462476409</v>
      </c>
      <c r="H94" s="18">
        <f t="shared" si="75"/>
        <v>54.383321786613934</v>
      </c>
      <c r="I94" s="18">
        <f t="shared" si="75"/>
        <v>53.167129372859513</v>
      </c>
      <c r="J94" s="18">
        <f t="shared" si="75"/>
        <v>62.958590534979429</v>
      </c>
      <c r="K94" s="18">
        <f t="shared" si="75"/>
        <v>76.480222667592471</v>
      </c>
      <c r="L94" s="18">
        <f t="shared" si="75"/>
        <v>77.981161635554514</v>
      </c>
      <c r="M94" s="18">
        <f t="shared" si="75"/>
        <v>76.407779370362462</v>
      </c>
      <c r="N94" s="18">
        <f t="shared" si="75"/>
        <v>57.837466226931959</v>
      </c>
      <c r="O94" s="18"/>
      <c r="P94" s="18"/>
      <c r="Q94" s="18">
        <f t="shared" si="75"/>
        <v>55.487999999999992</v>
      </c>
      <c r="R94" s="18">
        <f t="shared" si="75"/>
        <v>66.038686828840682</v>
      </c>
      <c r="S94" s="18">
        <f t="shared" si="75"/>
        <v>59.30172788490971</v>
      </c>
      <c r="T94" s="18">
        <f t="shared" si="75"/>
        <v>64.525890921774959</v>
      </c>
      <c r="U94" s="18">
        <f t="shared" si="75"/>
        <v>61.210864015049715</v>
      </c>
      <c r="V94" s="18">
        <f t="shared" si="75"/>
        <v>27.040000000000003</v>
      </c>
      <c r="W94" s="18">
        <f t="shared" si="75"/>
        <v>66.887137681237192</v>
      </c>
      <c r="X94" s="18">
        <f t="shared" si="75"/>
        <v>52.272000000000013</v>
      </c>
      <c r="Y94" s="18">
        <f t="shared" si="75"/>
        <v>29.90459139702994</v>
      </c>
      <c r="Z94" s="18">
        <f t="shared" si="75"/>
        <v>64.517685871199987</v>
      </c>
      <c r="AA94" s="18">
        <f t="shared" si="75"/>
        <v>32.380968750000001</v>
      </c>
      <c r="AB94" s="18">
        <f t="shared" si="75"/>
        <v>32.380968750000001</v>
      </c>
      <c r="AC94" s="18">
        <f t="shared" si="75"/>
        <v>31.179332073093889</v>
      </c>
      <c r="AD94" s="18">
        <f t="shared" si="75"/>
        <v>69.531428571428577</v>
      </c>
      <c r="AE94" s="18">
        <f t="shared" si="75"/>
        <v>73.421924621626999</v>
      </c>
      <c r="AF94" s="18">
        <f t="shared" si="75"/>
        <v>47.529049744897968</v>
      </c>
      <c r="AG94" s="18">
        <f t="shared" si="75"/>
        <v>87.787122109013893</v>
      </c>
      <c r="AH94" s="18">
        <f t="shared" si="75"/>
        <v>66.556395715185886</v>
      </c>
      <c r="AI94" s="18">
        <f t="shared" si="75"/>
        <v>54.587460207612445</v>
      </c>
      <c r="AJ94" s="18">
        <f t="shared" si="75"/>
        <v>39.815765083801587</v>
      </c>
      <c r="AK94" s="18">
        <f t="shared" si="75"/>
        <v>46.666666666666671</v>
      </c>
      <c r="AL94" s="18">
        <f t="shared" si="75"/>
        <v>38.700000000000003</v>
      </c>
      <c r="AM94" s="18">
        <f t="shared" si="75"/>
        <v>45.386888844805917</v>
      </c>
      <c r="AN94" s="18">
        <f t="shared" si="75"/>
        <v>56.289782840868632</v>
      </c>
      <c r="AO94" s="18">
        <f t="shared" si="75"/>
        <v>57.028746885012467</v>
      </c>
      <c r="AP94" s="18">
        <f t="shared" si="75"/>
        <v>55.943073215921025</v>
      </c>
      <c r="AQ94" s="18">
        <f t="shared" si="75"/>
        <v>62.698219198790639</v>
      </c>
      <c r="AR94" s="18">
        <f t="shared" si="75"/>
        <v>65.350599822830787</v>
      </c>
      <c r="AS94" s="18">
        <f t="shared" si="75"/>
        <v>34.284364583333328</v>
      </c>
      <c r="AT94" s="18">
        <f t="shared" si="75"/>
        <v>36.654776060245744</v>
      </c>
      <c r="AU94" s="18">
        <f t="shared" si="75"/>
        <v>49.300295857988168</v>
      </c>
      <c r="AV94" s="18">
        <f t="shared" si="75"/>
        <v>51.749311887254912</v>
      </c>
      <c r="AW94" s="18">
        <f t="shared" si="75"/>
        <v>49.424913967010802</v>
      </c>
      <c r="AX94" s="18">
        <f t="shared" si="75"/>
        <v>61.4201388888889</v>
      </c>
      <c r="AY94" s="18">
        <f t="shared" si="75"/>
        <v>59.741004935720838</v>
      </c>
      <c r="AZ94" s="18">
        <f t="shared" si="75"/>
        <v>68.620677437641717</v>
      </c>
      <c r="BA94" s="18">
        <f t="shared" si="75"/>
        <v>80.073780741282931</v>
      </c>
      <c r="BB94" s="18">
        <f t="shared" si="75"/>
        <v>67.002248294595645</v>
      </c>
      <c r="BC94" s="18">
        <f t="shared" si="75"/>
        <v>39.065993351007876</v>
      </c>
      <c r="BD94" s="18"/>
      <c r="BE94" s="18">
        <f t="shared" si="75"/>
        <v>41.160000000000004</v>
      </c>
      <c r="BF94" s="18"/>
      <c r="BG94" s="18"/>
      <c r="BH94" s="18"/>
      <c r="BI94" s="18"/>
      <c r="BJ94" s="18"/>
      <c r="BK94" s="18"/>
      <c r="BL94" s="18"/>
      <c r="BM94" s="18"/>
      <c r="BN94" s="18"/>
      <c r="BO94" s="67">
        <f>BO73/BO59</f>
        <v>71.980963712076132</v>
      </c>
      <c r="BP94" s="67">
        <f t="shared" ref="BP94:BQ94" si="76">BP73/BP59</f>
        <v>63.771564544913758</v>
      </c>
      <c r="BQ94" s="67">
        <f t="shared" si="76"/>
        <v>67.420186396985926</v>
      </c>
    </row>
    <row r="95" spans="1:69" ht="15" thickBot="1" x14ac:dyDescent="0.4">
      <c r="A95" s="8" t="s">
        <v>105</v>
      </c>
      <c r="B95" s="25">
        <f t="shared" ref="B95:BC95" si="77">B73/B62</f>
        <v>48.003076171875001</v>
      </c>
      <c r="C95" s="25">
        <f t="shared" si="77"/>
        <v>64.841449172578521</v>
      </c>
      <c r="D95" s="25">
        <f t="shared" si="77"/>
        <v>58.172386317806591</v>
      </c>
      <c r="E95" s="25">
        <f t="shared" si="77"/>
        <v>82.159080232247661</v>
      </c>
      <c r="F95" s="25">
        <f t="shared" si="77"/>
        <v>68.282932780164955</v>
      </c>
      <c r="G95" s="25">
        <f t="shared" si="77"/>
        <v>64.531626506024097</v>
      </c>
      <c r="H95" s="25">
        <f t="shared" si="77"/>
        <v>59.540360921551475</v>
      </c>
      <c r="I95" s="25">
        <f t="shared" si="77"/>
        <v>66.458911716074383</v>
      </c>
      <c r="J95" s="25">
        <f t="shared" si="77"/>
        <v>62.958590534979429</v>
      </c>
      <c r="K95" s="25">
        <f t="shared" si="77"/>
        <v>65.449421321305095</v>
      </c>
      <c r="L95" s="25">
        <f t="shared" si="77"/>
        <v>68.983335292990532</v>
      </c>
      <c r="M95" s="25">
        <f t="shared" si="77"/>
        <v>67.150683023568547</v>
      </c>
      <c r="N95" s="25">
        <f t="shared" si="77"/>
        <v>38.863119599124239</v>
      </c>
      <c r="O95" s="25"/>
      <c r="P95" s="25"/>
      <c r="Q95" s="25">
        <f t="shared" si="77"/>
        <v>56.74909090909091</v>
      </c>
      <c r="R95" s="25">
        <f t="shared" si="77"/>
        <v>80.484649572649587</v>
      </c>
      <c r="S95" s="25">
        <f t="shared" si="77"/>
        <v>54.359917227833897</v>
      </c>
      <c r="T95" s="25">
        <f t="shared" si="77"/>
        <v>50.887463976945234</v>
      </c>
      <c r="U95" s="25">
        <f t="shared" si="77"/>
        <v>45.313867778131467</v>
      </c>
      <c r="V95" s="25">
        <f t="shared" si="77"/>
        <v>29.574999999999999</v>
      </c>
      <c r="W95" s="25">
        <f t="shared" si="77"/>
        <v>59.696770380504205</v>
      </c>
      <c r="X95" s="25">
        <f t="shared" si="77"/>
        <v>51.247058823529407</v>
      </c>
      <c r="Y95" s="25">
        <f t="shared" si="77"/>
        <v>27.816658213903981</v>
      </c>
      <c r="Z95" s="25">
        <f t="shared" si="77"/>
        <v>58.212548388332714</v>
      </c>
      <c r="AA95" s="25">
        <f t="shared" si="77"/>
        <v>43.174624999999999</v>
      </c>
      <c r="AB95" s="25">
        <f t="shared" si="77"/>
        <v>43.174624999999999</v>
      </c>
      <c r="AC95" s="25">
        <f t="shared" si="77"/>
        <v>42.183802216538794</v>
      </c>
      <c r="AD95" s="25">
        <f t="shared" si="77"/>
        <v>67.599999999999994</v>
      </c>
      <c r="AE95" s="25">
        <f t="shared" si="77"/>
        <v>77.704870224555251</v>
      </c>
      <c r="AF95" s="25">
        <f t="shared" si="77"/>
        <v>63.372066326530629</v>
      </c>
      <c r="AG95" s="25">
        <f t="shared" si="77"/>
        <v>75.092415725602578</v>
      </c>
      <c r="AH95" s="25">
        <f t="shared" si="77"/>
        <v>71.756114130434781</v>
      </c>
      <c r="AI95" s="25">
        <f t="shared" si="77"/>
        <v>66.284773109243687</v>
      </c>
      <c r="AJ95" s="25">
        <f t="shared" si="77"/>
        <v>53.253585799584627</v>
      </c>
      <c r="AK95" s="25">
        <f t="shared" si="77"/>
        <v>50</v>
      </c>
      <c r="AL95" s="25">
        <f t="shared" si="77"/>
        <v>42.328125</v>
      </c>
      <c r="AM95" s="25">
        <f t="shared" si="77"/>
        <v>47.389251587959123</v>
      </c>
      <c r="AN95" s="25">
        <f t="shared" si="77"/>
        <v>56.646047289228562</v>
      </c>
      <c r="AO95" s="25">
        <f t="shared" si="77"/>
        <v>57.38968832099355</v>
      </c>
      <c r="AP95" s="25">
        <f t="shared" si="77"/>
        <v>46.395096777626804</v>
      </c>
      <c r="AQ95" s="25">
        <f t="shared" si="77"/>
        <v>52.414912546759687</v>
      </c>
      <c r="AR95" s="25">
        <f t="shared" si="77"/>
        <v>51.248628282114673</v>
      </c>
      <c r="AS95" s="25">
        <f t="shared" si="77"/>
        <v>29.386598214285712</v>
      </c>
      <c r="AT95" s="25">
        <f t="shared" si="77"/>
        <v>31.264367816091962</v>
      </c>
      <c r="AU95" s="25">
        <f t="shared" si="77"/>
        <v>42.726923076923072</v>
      </c>
      <c r="AV95" s="25">
        <f t="shared" si="77"/>
        <v>34.772264904479577</v>
      </c>
      <c r="AW95" s="25">
        <f t="shared" si="77"/>
        <v>49.737729878194408</v>
      </c>
      <c r="AX95" s="25">
        <f t="shared" si="77"/>
        <v>69.097656250000014</v>
      </c>
      <c r="AY95" s="25">
        <f t="shared" si="77"/>
        <v>57.983916555258467</v>
      </c>
      <c r="AZ95" s="25">
        <f t="shared" si="77"/>
        <v>61.243954613095248</v>
      </c>
      <c r="BA95" s="25">
        <f t="shared" si="77"/>
        <v>72.223410080372844</v>
      </c>
      <c r="BB95" s="25">
        <f t="shared" si="77"/>
        <v>54.972299168975063</v>
      </c>
      <c r="BC95" s="25">
        <f t="shared" si="77"/>
        <v>42.608742748035553</v>
      </c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9"/>
      <c r="BQ95" s="25"/>
    </row>
    <row r="96" spans="1:69" x14ac:dyDescent="0.35">
      <c r="A96" s="4" t="s">
        <v>106</v>
      </c>
      <c r="B96" s="18">
        <f t="shared" ref="B96:BM96" si="78">B18*B50/60000</f>
        <v>4.8049999999999997</v>
      </c>
      <c r="C96" s="18">
        <f t="shared" si="78"/>
        <v>14.57325</v>
      </c>
      <c r="D96" s="18">
        <f t="shared" si="78"/>
        <v>9.9060000000000006</v>
      </c>
      <c r="E96" s="18">
        <f t="shared" si="78"/>
        <v>11.660187499999999</v>
      </c>
      <c r="F96" s="18">
        <f t="shared" si="78"/>
        <v>13.243333333333334</v>
      </c>
      <c r="G96" s="18">
        <f t="shared" si="78"/>
        <v>6.21</v>
      </c>
      <c r="H96" s="18">
        <f t="shared" si="78"/>
        <v>10.053333333333333</v>
      </c>
      <c r="I96" s="18">
        <f t="shared" si="78"/>
        <v>7.8382500000000004</v>
      </c>
      <c r="J96" s="18">
        <f t="shared" si="78"/>
        <v>10.908333333333333</v>
      </c>
      <c r="K96" s="18">
        <f t="shared" si="78"/>
        <v>13.875</v>
      </c>
      <c r="L96" s="18">
        <f t="shared" si="78"/>
        <v>14.583333333333334</v>
      </c>
      <c r="M96" s="18">
        <f t="shared" si="78"/>
        <v>11.46048</v>
      </c>
      <c r="N96" s="18">
        <f t="shared" si="78"/>
        <v>13.379166666666666</v>
      </c>
      <c r="O96" s="18">
        <f t="shared" si="78"/>
        <v>18.474666666666668</v>
      </c>
      <c r="P96" s="18">
        <f t="shared" si="78"/>
        <v>21.513333333333332</v>
      </c>
      <c r="Q96" s="18">
        <f t="shared" si="78"/>
        <v>10.199999999999999</v>
      </c>
      <c r="R96" s="18">
        <f t="shared" si="78"/>
        <v>11.146666666666667</v>
      </c>
      <c r="S96" s="18">
        <f t="shared" si="78"/>
        <v>16.205666666666666</v>
      </c>
      <c r="T96" s="18">
        <f t="shared" si="78"/>
        <v>15.766666666666667</v>
      </c>
      <c r="U96" s="18">
        <f t="shared" si="78"/>
        <v>13.4375</v>
      </c>
      <c r="V96" s="18">
        <f t="shared" si="78"/>
        <v>4.55</v>
      </c>
      <c r="W96" s="18">
        <f t="shared" si="78"/>
        <v>8.7162000000000006</v>
      </c>
      <c r="X96" s="18">
        <f t="shared" si="78"/>
        <v>6.6</v>
      </c>
      <c r="Y96" s="18">
        <f t="shared" si="78"/>
        <v>4.2333333333333334</v>
      </c>
      <c r="Z96" s="18">
        <f t="shared" si="78"/>
        <v>8.0697916666666671</v>
      </c>
      <c r="AA96" s="18">
        <f t="shared" si="78"/>
        <v>5.4333333333333336</v>
      </c>
      <c r="AB96" s="18">
        <f t="shared" si="78"/>
        <v>4.0750000000000002</v>
      </c>
      <c r="AC96" s="18">
        <f t="shared" si="78"/>
        <v>4.3866666666666667</v>
      </c>
      <c r="AD96" s="18">
        <f t="shared" si="78"/>
        <v>7.28</v>
      </c>
      <c r="AE96" s="18">
        <f t="shared" si="78"/>
        <v>7.3</v>
      </c>
      <c r="AF96" s="18">
        <f t="shared" si="78"/>
        <v>7.2850000000000001</v>
      </c>
      <c r="AG96" s="18">
        <f t="shared" si="78"/>
        <v>7.62</v>
      </c>
      <c r="AH96" s="18">
        <f t="shared" si="78"/>
        <v>8.125</v>
      </c>
      <c r="AI96" s="18">
        <f t="shared" si="78"/>
        <v>7.44</v>
      </c>
      <c r="AJ96" s="18">
        <f t="shared" si="78"/>
        <v>7.104166666666667</v>
      </c>
      <c r="AK96" s="18">
        <f t="shared" si="78"/>
        <v>6.666666666666667</v>
      </c>
      <c r="AL96" s="18">
        <f t="shared" si="78"/>
        <v>5.25</v>
      </c>
      <c r="AM96" s="18">
        <f t="shared" si="78"/>
        <v>7.9266666666666667</v>
      </c>
      <c r="AN96" s="18">
        <f t="shared" si="78"/>
        <v>6.84</v>
      </c>
      <c r="AO96" s="18">
        <f t="shared" si="78"/>
        <v>7.125</v>
      </c>
      <c r="AP96" s="18">
        <f t="shared" si="78"/>
        <v>13.564416666666666</v>
      </c>
      <c r="AQ96" s="18">
        <f t="shared" si="78"/>
        <v>15.358333333333333</v>
      </c>
      <c r="AR96" s="18">
        <f t="shared" si="78"/>
        <v>15.766666666666667</v>
      </c>
      <c r="AS96" s="18">
        <f t="shared" si="78"/>
        <v>3.0085000000000002</v>
      </c>
      <c r="AT96" s="18">
        <f t="shared" si="78"/>
        <v>4.5333333333333332</v>
      </c>
      <c r="AU96" s="18">
        <f t="shared" si="78"/>
        <v>4.83</v>
      </c>
      <c r="AV96" s="18">
        <f t="shared" si="78"/>
        <v>11.970833333333333</v>
      </c>
      <c r="AW96" s="18">
        <f t="shared" si="78"/>
        <v>6.1749999999999998</v>
      </c>
      <c r="AX96" s="18">
        <f t="shared" si="78"/>
        <v>6.65</v>
      </c>
      <c r="AY96" s="18">
        <f t="shared" si="78"/>
        <v>16.092500000000001</v>
      </c>
      <c r="AZ96" s="18">
        <f t="shared" si="78"/>
        <v>10.625</v>
      </c>
      <c r="BA96" s="18">
        <f t="shared" si="78"/>
        <v>13.832375000000001</v>
      </c>
      <c r="BB96" s="18">
        <f t="shared" si="78"/>
        <v>16.5</v>
      </c>
      <c r="BC96" s="18">
        <f t="shared" si="78"/>
        <v>6.1416666666666666</v>
      </c>
      <c r="BD96" s="18">
        <f t="shared" si="78"/>
        <v>22.56</v>
      </c>
      <c r="BE96" s="18">
        <f t="shared" si="78"/>
        <v>3.5</v>
      </c>
      <c r="BF96" s="18">
        <f t="shared" si="78"/>
        <v>22.716666666666665</v>
      </c>
      <c r="BG96" s="18">
        <f t="shared" si="78"/>
        <v>4</v>
      </c>
      <c r="BH96" s="18">
        <f t="shared" si="78"/>
        <v>4.293333333333333</v>
      </c>
      <c r="BI96" s="18">
        <f t="shared" si="78"/>
        <v>3.75</v>
      </c>
      <c r="BJ96" s="18">
        <f t="shared" si="78"/>
        <v>3.36</v>
      </c>
      <c r="BK96" s="18">
        <f t="shared" si="78"/>
        <v>3.4</v>
      </c>
      <c r="BL96" s="18">
        <f t="shared" si="78"/>
        <v>3.8224999999999998</v>
      </c>
      <c r="BM96" s="18">
        <f t="shared" si="78"/>
        <v>3.3</v>
      </c>
      <c r="BN96" s="18">
        <f t="shared" ref="BN96:BQ96" si="79">BN18*BN50/60000</f>
        <v>3.6</v>
      </c>
      <c r="BO96" s="18">
        <f t="shared" si="79"/>
        <v>11.6875</v>
      </c>
      <c r="BP96" s="18">
        <f t="shared" si="79"/>
        <v>15.4</v>
      </c>
      <c r="BQ96" s="18">
        <f t="shared" si="79"/>
        <v>18.333333333333332</v>
      </c>
    </row>
    <row r="97" spans="1:69" ht="15" thickBot="1" x14ac:dyDescent="0.4">
      <c r="A97" s="8" t="s">
        <v>107</v>
      </c>
      <c r="B97" s="25">
        <f t="shared" ref="B97:BC97" si="80">B25*B50/(83.333*B31)</f>
        <v>1.384191583277961</v>
      </c>
      <c r="C97" s="25">
        <f t="shared" si="80"/>
        <v>4.7179341811829785</v>
      </c>
      <c r="D97" s="25">
        <f t="shared" si="80"/>
        <v>3.0216514308680189</v>
      </c>
      <c r="E97" s="25">
        <f t="shared" si="80"/>
        <v>2.8009202945902691</v>
      </c>
      <c r="F97" s="25">
        <f t="shared" si="80"/>
        <v>3.2866798133859203</v>
      </c>
      <c r="G97" s="25">
        <f t="shared" si="80"/>
        <v>2.0736082944331775</v>
      </c>
      <c r="H97" s="25">
        <f t="shared" si="80"/>
        <v>3.6000144000576002</v>
      </c>
      <c r="I97" s="25">
        <f t="shared" si="80"/>
        <v>2.6349915285592704</v>
      </c>
      <c r="J97" s="25">
        <f t="shared" si="80"/>
        <v>3.6699175922917284</v>
      </c>
      <c r="K97" s="25">
        <f t="shared" si="80"/>
        <v>3.6075144300577207</v>
      </c>
      <c r="L97" s="25">
        <f t="shared" si="80"/>
        <v>3.4125136500546005</v>
      </c>
      <c r="M97" s="25">
        <f t="shared" si="80"/>
        <v>3.6706029177057884</v>
      </c>
      <c r="N97" s="25">
        <f t="shared" si="80"/>
        <v>4.7751846636525617</v>
      </c>
      <c r="O97" s="25"/>
      <c r="P97" s="25"/>
      <c r="Q97" s="25">
        <f t="shared" si="80"/>
        <v>3.8122896173895167</v>
      </c>
      <c r="R97" s="25">
        <f t="shared" si="80"/>
        <v>2.8500114000456005</v>
      </c>
      <c r="S97" s="25">
        <f t="shared" si="80"/>
        <v>4.1175164700658806</v>
      </c>
      <c r="T97" s="25">
        <f t="shared" si="80"/>
        <v>4.537518150072601</v>
      </c>
      <c r="U97" s="25">
        <f t="shared" si="80"/>
        <v>4.1522041088164361</v>
      </c>
      <c r="V97" s="25">
        <f t="shared" si="80"/>
        <v>1.8000072000288001</v>
      </c>
      <c r="W97" s="25">
        <f t="shared" si="80"/>
        <v>2.9200116800467204</v>
      </c>
      <c r="X97" s="25">
        <f t="shared" si="80"/>
        <v>2.4480097920391679</v>
      </c>
      <c r="Y97" s="25">
        <f t="shared" si="80"/>
        <v>1.5556266604628464</v>
      </c>
      <c r="Z97" s="25">
        <f t="shared" si="80"/>
        <v>2.7765628303892527</v>
      </c>
      <c r="AA97" s="25">
        <f t="shared" si="80"/>
        <v>1.6666733333600001</v>
      </c>
      <c r="AB97" s="25">
        <f t="shared" si="80"/>
        <v>1.2442446083148389</v>
      </c>
      <c r="AC97" s="25">
        <f t="shared" si="80"/>
        <v>1.3161342967952518</v>
      </c>
      <c r="AD97" s="25">
        <f t="shared" si="80"/>
        <v>2.4289253783521159</v>
      </c>
      <c r="AE97" s="25">
        <f t="shared" si="80"/>
        <v>2.5920103680414721</v>
      </c>
      <c r="AF97" s="25">
        <f t="shared" si="80"/>
        <v>2.82001128004512</v>
      </c>
      <c r="AG97" s="25">
        <f t="shared" si="80"/>
        <v>2.8687614750459001</v>
      </c>
      <c r="AH97" s="25">
        <f t="shared" si="80"/>
        <v>2.7692418461981543</v>
      </c>
      <c r="AI97" s="25">
        <f t="shared" si="80"/>
        <v>2.7096882581078714</v>
      </c>
      <c r="AJ97" s="25">
        <f t="shared" si="80"/>
        <v>2.1882440470938351</v>
      </c>
      <c r="AK97" s="25">
        <f t="shared" si="80"/>
        <v>2.6666773333760001</v>
      </c>
      <c r="AL97" s="25">
        <f t="shared" si="80"/>
        <v>1.728006912027648</v>
      </c>
      <c r="AM97" s="25">
        <f t="shared" si="80"/>
        <v>2.4857242286112</v>
      </c>
      <c r="AN97" s="25">
        <f t="shared" si="80"/>
        <v>2.7302509210036838</v>
      </c>
      <c r="AO97" s="25">
        <f t="shared" si="80"/>
        <v>2.4517339448668141</v>
      </c>
      <c r="AP97" s="25">
        <f t="shared" si="80"/>
        <v>3.9520158080632326</v>
      </c>
      <c r="AQ97" s="25">
        <f t="shared" si="80"/>
        <v>5.0559524271995393</v>
      </c>
      <c r="AR97" s="25">
        <f t="shared" si="80"/>
        <v>3.9187656750627005</v>
      </c>
      <c r="AS97" s="25">
        <f t="shared" si="80"/>
        <v>1.074422902342772</v>
      </c>
      <c r="AT97" s="25">
        <f t="shared" si="80"/>
        <v>1.7071197991904938</v>
      </c>
      <c r="AU97" s="25">
        <f t="shared" si="80"/>
        <v>1.6950740448701707</v>
      </c>
      <c r="AV97" s="25">
        <f t="shared" si="80"/>
        <v>4.2725336464259769</v>
      </c>
      <c r="AW97" s="25">
        <f t="shared" si="80"/>
        <v>2.4648098592394367</v>
      </c>
      <c r="AX97" s="25">
        <f t="shared" si="80"/>
        <v>2.3225899355210324</v>
      </c>
      <c r="AY97" s="25">
        <f t="shared" si="80"/>
        <v>3.9206406825627305</v>
      </c>
      <c r="AZ97" s="25">
        <f t="shared" si="80"/>
        <v>2.8125112500450005</v>
      </c>
      <c r="BA97" s="25">
        <f t="shared" si="80"/>
        <v>3.8722377111730664</v>
      </c>
      <c r="BB97" s="25">
        <f t="shared" si="80"/>
        <v>4.537518150072601</v>
      </c>
      <c r="BC97" s="25">
        <f t="shared" si="80"/>
        <v>2.6714392571855998</v>
      </c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9"/>
      <c r="BQ97" s="25"/>
    </row>
    <row r="98" spans="1:69" x14ac:dyDescent="0.35">
      <c r="A98" s="4" t="s">
        <v>108</v>
      </c>
      <c r="B98" s="20">
        <f t="shared" ref="B98:BM98" si="81">B50^2*B19*1.25/1789227.3</f>
        <v>1107.7756861858747</v>
      </c>
      <c r="C98" s="20">
        <f t="shared" si="81"/>
        <v>3782.1441831342504</v>
      </c>
      <c r="D98" s="20">
        <f t="shared" si="81"/>
        <v>4855.0567052045317</v>
      </c>
      <c r="E98" s="20">
        <f t="shared" si="81"/>
        <v>4090.7146673734519</v>
      </c>
      <c r="F98" s="20">
        <f t="shared" si="81"/>
        <v>4775.5587006748665</v>
      </c>
      <c r="G98" s="20">
        <f t="shared" si="81"/>
        <v>2037.1922561208405</v>
      </c>
      <c r="H98" s="20">
        <f t="shared" si="81"/>
        <v>4547.3540449556076</v>
      </c>
      <c r="I98" s="20">
        <f t="shared" si="81"/>
        <v>3150.4565196942835</v>
      </c>
      <c r="J98" s="20">
        <f t="shared" si="81"/>
        <v>3080.9389058617649</v>
      </c>
      <c r="K98" s="20">
        <f t="shared" si="81"/>
        <v>4639.8250029495975</v>
      </c>
      <c r="L98" s="20">
        <f t="shared" si="81"/>
        <v>3873.3713692357592</v>
      </c>
      <c r="M98" s="20">
        <f t="shared" si="81"/>
        <v>2640.1287304301695</v>
      </c>
      <c r="N98" s="20">
        <f t="shared" si="81"/>
        <v>3728.8338099916091</v>
      </c>
      <c r="O98" s="20">
        <f t="shared" si="81"/>
        <v>6799.0914290207847</v>
      </c>
      <c r="P98" s="20">
        <f t="shared" si="81"/>
        <v>7175.1643852069546</v>
      </c>
      <c r="Q98" s="20">
        <f t="shared" si="81"/>
        <v>3219.2667751045383</v>
      </c>
      <c r="R98" s="20">
        <f t="shared" si="81"/>
        <v>4035.2614785164524</v>
      </c>
      <c r="S98" s="20">
        <f t="shared" si="81"/>
        <v>5199.1717318420078</v>
      </c>
      <c r="T98" s="20">
        <f t="shared" si="81"/>
        <v>4843.7808879844388</v>
      </c>
      <c r="U98" s="20">
        <f t="shared" si="81"/>
        <v>4561.523045450961</v>
      </c>
      <c r="V98" s="20">
        <f t="shared" si="81"/>
        <v>1380.2606298260707</v>
      </c>
      <c r="W98" s="20">
        <f t="shared" si="81"/>
        <v>2541.3033045046882</v>
      </c>
      <c r="X98" s="20">
        <f t="shared" si="81"/>
        <v>2414.4500813284035</v>
      </c>
      <c r="Y98" s="20">
        <f t="shared" si="81"/>
        <v>1085.9659921352641</v>
      </c>
      <c r="Z98" s="20">
        <f t="shared" si="81"/>
        <v>2063.4212810747968</v>
      </c>
      <c r="AA98" s="20">
        <f t="shared" si="81"/>
        <v>1307.8271273862185</v>
      </c>
      <c r="AB98" s="20">
        <f t="shared" si="81"/>
        <v>980.87034553966396</v>
      </c>
      <c r="AC98" s="20">
        <f t="shared" si="81"/>
        <v>876.35595544512421</v>
      </c>
      <c r="AD98" s="20">
        <f t="shared" si="81"/>
        <v>1643.1674164596079</v>
      </c>
      <c r="AE98" s="20">
        <f t="shared" si="81"/>
        <v>2515.0521680504203</v>
      </c>
      <c r="AF98" s="20">
        <f t="shared" si="81"/>
        <v>1697.5903508738102</v>
      </c>
      <c r="AG98" s="20">
        <f t="shared" si="81"/>
        <v>2315.7342837324245</v>
      </c>
      <c r="AH98" s="20">
        <f t="shared" si="81"/>
        <v>2947.3267594340864</v>
      </c>
      <c r="AI98" s="20">
        <f t="shared" si="81"/>
        <v>3398.1149292770124</v>
      </c>
      <c r="AJ98" s="20">
        <f t="shared" si="81"/>
        <v>2202.9630123014554</v>
      </c>
      <c r="AK98" s="20">
        <f t="shared" si="81"/>
        <v>2816.8584282164707</v>
      </c>
      <c r="AL98" s="20">
        <f t="shared" si="81"/>
        <v>1824.9847294415863</v>
      </c>
      <c r="AM98" s="20">
        <f t="shared" si="81"/>
        <v>2068.15534281195</v>
      </c>
      <c r="AN98" s="20">
        <f t="shared" si="81"/>
        <v>2643.8228390546019</v>
      </c>
      <c r="AO98" s="20">
        <f t="shared" si="81"/>
        <v>2790.1359989309349</v>
      </c>
      <c r="AP98" s="20">
        <f t="shared" si="81"/>
        <v>3612.8200424842612</v>
      </c>
      <c r="AQ98" s="20">
        <f t="shared" si="81"/>
        <v>3656.9557149055349</v>
      </c>
      <c r="AR98" s="20">
        <f t="shared" si="81"/>
        <v>3618.0422688609769</v>
      </c>
      <c r="AS98" s="20">
        <f t="shared" si="81"/>
        <v>528.33561169114728</v>
      </c>
      <c r="AT98" s="20">
        <f t="shared" si="81"/>
        <v>1117.8009635779647</v>
      </c>
      <c r="AU98" s="20">
        <f t="shared" si="81"/>
        <v>1232.3755623447059</v>
      </c>
      <c r="AV98" s="20">
        <f t="shared" si="81"/>
        <v>2985.1328838990999</v>
      </c>
      <c r="AW98" s="20">
        <f t="shared" si="81"/>
        <v>2095.7021503081246</v>
      </c>
      <c r="AX98" s="20">
        <f t="shared" si="81"/>
        <v>2263.5469512453783</v>
      </c>
      <c r="AY98" s="20">
        <f t="shared" si="81"/>
        <v>5443.2959691594242</v>
      </c>
      <c r="AZ98" s="20">
        <f t="shared" si="81"/>
        <v>1902.745033777989</v>
      </c>
      <c r="BA98" s="20">
        <f t="shared" si="81"/>
        <v>3553.2626465346243</v>
      </c>
      <c r="BB98" s="20">
        <f t="shared" si="81"/>
        <v>4970.5814347903142</v>
      </c>
      <c r="BC98" s="20">
        <f t="shared" si="81"/>
        <v>1986.5418999587139</v>
      </c>
      <c r="BD98" s="20">
        <f t="shared" si="81"/>
        <v>7301.2970459370927</v>
      </c>
      <c r="BE98" s="20">
        <f t="shared" si="81"/>
        <v>391.2303372522876</v>
      </c>
      <c r="BF98" s="20">
        <f t="shared" si="81"/>
        <v>7931.8457749890131</v>
      </c>
      <c r="BG98" s="20">
        <f t="shared" si="81"/>
        <v>357.69630834494865</v>
      </c>
      <c r="BH98" s="20">
        <f t="shared" si="81"/>
        <v>920.17375321738041</v>
      </c>
      <c r="BI98" s="20">
        <f t="shared" si="81"/>
        <v>880.26825881764717</v>
      </c>
      <c r="BJ98" s="20">
        <f t="shared" si="81"/>
        <v>188.55346103874001</v>
      </c>
      <c r="BK98" s="20">
        <f t="shared" si="81"/>
        <v>150.90313008302522</v>
      </c>
      <c r="BL98" s="20">
        <f t="shared" si="81"/>
        <v>188.97403365128622</v>
      </c>
      <c r="BM98" s="20">
        <f t="shared" si="81"/>
        <v>135.25391659293371</v>
      </c>
      <c r="BN98" s="20">
        <f t="shared" ref="BN98:BQ98" si="82">BN50^2*BN19*1.25/1789227.3</f>
        <v>178.25432241057354</v>
      </c>
      <c r="BO98" s="20">
        <f t="shared" si="82"/>
        <v>4184.4180445938873</v>
      </c>
      <c r="BP98" s="20">
        <f t="shared" si="82"/>
        <v>5392.2718483001008</v>
      </c>
      <c r="BQ98" s="20">
        <f t="shared" si="82"/>
        <v>5938.3176190079366</v>
      </c>
    </row>
    <row r="99" spans="1:69" ht="15" thickBot="1" x14ac:dyDescent="0.4">
      <c r="A99" s="8" t="s">
        <v>109</v>
      </c>
      <c r="B99" s="22">
        <f t="shared" ref="B99:BB99" si="83">(B50^2*B19*(1+1/(2*B37/B19)))/1789227.3</f>
        <v>1107.7756861858747</v>
      </c>
      <c r="C99" s="22">
        <f t="shared" si="83"/>
        <v>3950.3354562700415</v>
      </c>
      <c r="D99" s="22">
        <f t="shared" si="83"/>
        <v>4778.3393969619865</v>
      </c>
      <c r="E99" s="22">
        <f t="shared" si="83"/>
        <v>4130.3336741093754</v>
      </c>
      <c r="F99" s="22">
        <f t="shared" si="83"/>
        <v>4746.394983418837</v>
      </c>
      <c r="G99" s="22">
        <f t="shared" si="83"/>
        <v>2082.4631951457477</v>
      </c>
      <c r="H99" s="22">
        <f t="shared" si="83"/>
        <v>4570.1266211177472</v>
      </c>
      <c r="I99" s="22">
        <f t="shared" si="83"/>
        <v>2990.0424797765727</v>
      </c>
      <c r="J99" s="22">
        <f t="shared" si="83"/>
        <v>3088.5632766074295</v>
      </c>
      <c r="K99" s="22"/>
      <c r="L99" s="22"/>
      <c r="M99" s="22">
        <f t="shared" si="83"/>
        <v>2689.1947510334862</v>
      </c>
      <c r="N99" s="22">
        <f t="shared" si="83"/>
        <v>3571.1289987210312</v>
      </c>
      <c r="O99" s="22"/>
      <c r="P99" s="22"/>
      <c r="Q99" s="22"/>
      <c r="R99" s="22">
        <f t="shared" si="83"/>
        <v>4103.6557408641884</v>
      </c>
      <c r="S99" s="22">
        <f t="shared" si="83"/>
        <v>5055.7463047567107</v>
      </c>
      <c r="T99" s="22">
        <f t="shared" si="83"/>
        <v>4770.3429196827392</v>
      </c>
      <c r="U99" s="22"/>
      <c r="V99" s="22"/>
      <c r="W99" s="22"/>
      <c r="X99" s="22">
        <f t="shared" si="83"/>
        <v>2486.7390059190743</v>
      </c>
      <c r="Y99" s="22">
        <f t="shared" si="83"/>
        <v>1153.2415384987776</v>
      </c>
      <c r="Z99" s="22"/>
      <c r="AA99" s="22">
        <f t="shared" si="83"/>
        <v>1264.8556646292427</v>
      </c>
      <c r="AB99" s="22">
        <f t="shared" si="83"/>
        <v>1019.2032096182254</v>
      </c>
      <c r="AC99" s="22"/>
      <c r="AD99" s="22"/>
      <c r="AE99" s="22">
        <f t="shared" si="83"/>
        <v>2522.9715806669328</v>
      </c>
      <c r="AF99" s="22">
        <f t="shared" si="83"/>
        <v>1726.0228986224356</v>
      </c>
      <c r="AG99" s="22"/>
      <c r="AH99" s="22">
        <f t="shared" si="83"/>
        <v>2884.1697574462128</v>
      </c>
      <c r="AI99" s="22">
        <f t="shared" si="83"/>
        <v>3398.1149292770124</v>
      </c>
      <c r="AJ99" s="22">
        <f t="shared" si="83"/>
        <v>2182.9360758259877</v>
      </c>
      <c r="AK99" s="22">
        <f t="shared" si="83"/>
        <v>2799.5239148120622</v>
      </c>
      <c r="AL99" s="22">
        <f t="shared" si="83"/>
        <v>1836.6646317100124</v>
      </c>
      <c r="AM99" s="22">
        <f t="shared" si="83"/>
        <v>2080.249818500909</v>
      </c>
      <c r="AN99" s="22">
        <f t="shared" si="83"/>
        <v>2568.6400979204996</v>
      </c>
      <c r="AO99" s="22">
        <f t="shared" si="83"/>
        <v>2712.0595100450423</v>
      </c>
      <c r="AP99" s="22">
        <f t="shared" si="83"/>
        <v>3513.7939509583366</v>
      </c>
      <c r="AQ99" s="22">
        <f t="shared" si="83"/>
        <v>3656.9557149055349</v>
      </c>
      <c r="AR99" s="22">
        <f t="shared" si="83"/>
        <v>3398.0182349497568</v>
      </c>
      <c r="AS99" s="22"/>
      <c r="AT99" s="22"/>
      <c r="AU99" s="22">
        <f t="shared" si="83"/>
        <v>1232.3755623447059</v>
      </c>
      <c r="AV99" s="22">
        <f t="shared" si="83"/>
        <v>2858.8816637960608</v>
      </c>
      <c r="AW99" s="22">
        <f t="shared" si="83"/>
        <v>2037.0580319893872</v>
      </c>
      <c r="AX99" s="22">
        <f t="shared" si="83"/>
        <v>2269.1485297523973</v>
      </c>
      <c r="AY99" s="22"/>
      <c r="AZ99" s="22">
        <f t="shared" si="83"/>
        <v>1835.8784788584076</v>
      </c>
      <c r="BA99" s="22">
        <f t="shared" si="83"/>
        <v>3341.561370944135</v>
      </c>
      <c r="BB99" s="22">
        <f t="shared" si="83"/>
        <v>4837.3493550949033</v>
      </c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9"/>
      <c r="BQ99" s="22"/>
    </row>
    <row r="100" spans="1:69" ht="15" thickBot="1" x14ac:dyDescent="0.4">
      <c r="A100" s="9" t="s">
        <v>110</v>
      </c>
      <c r="B100" s="27">
        <f t="shared" ref="B100" si="84">(B38/10)*(B19/10)*(B50/1000)^2/(B18/10)^0.5</f>
        <v>499.15691352519605</v>
      </c>
      <c r="C100" s="27"/>
      <c r="D100" s="27">
        <f t="shared" ref="D100:BA100" si="85">(D38/10)*(D19/10)*(D50/1000)^2/(D18/10)^0.5</f>
        <v>1654.9752955404592</v>
      </c>
      <c r="E100" s="27">
        <f t="shared" si="85"/>
        <v>1508.2651533240889</v>
      </c>
      <c r="F100" s="27">
        <f t="shared" si="85"/>
        <v>1488.7071035506488</v>
      </c>
      <c r="G100" s="27">
        <f t="shared" si="85"/>
        <v>876.98076008839416</v>
      </c>
      <c r="H100" s="27">
        <f t="shared" si="85"/>
        <v>1696.1473535907303</v>
      </c>
      <c r="I100" s="27">
        <f t="shared" si="85"/>
        <v>990.4604389822905</v>
      </c>
      <c r="J100" s="27">
        <f t="shared" si="85"/>
        <v>1355.6907649856514</v>
      </c>
      <c r="K100" s="27"/>
      <c r="L100" s="27"/>
      <c r="M100" s="27"/>
      <c r="N100" s="27">
        <f t="shared" si="85"/>
        <v>771.16882868874472</v>
      </c>
      <c r="O100" s="27"/>
      <c r="P100" s="27"/>
      <c r="Q100" s="27">
        <f t="shared" si="85"/>
        <v>1266.1796961959321</v>
      </c>
      <c r="R100" s="27">
        <f t="shared" si="85"/>
        <v>1414.9927401034445</v>
      </c>
      <c r="S100" s="27">
        <f t="shared" si="85"/>
        <v>1476.2113223743229</v>
      </c>
      <c r="T100" s="27">
        <f t="shared" si="85"/>
        <v>1536.7531900014558</v>
      </c>
      <c r="U100" s="27"/>
      <c r="V100" s="27">
        <f t="shared" si="85"/>
        <v>689.68365204825727</v>
      </c>
      <c r="W100" s="27"/>
      <c r="X100" s="27"/>
      <c r="Y100" s="27">
        <f t="shared" si="85"/>
        <v>369.66187477678204</v>
      </c>
      <c r="Z100" s="27"/>
      <c r="AA100" s="27"/>
      <c r="AB100" s="27"/>
      <c r="AC100" s="27"/>
      <c r="AD100" s="27"/>
      <c r="AE100" s="27">
        <f t="shared" si="85"/>
        <v>1452.3375584077016</v>
      </c>
      <c r="AF100" s="27">
        <f t="shared" si="85"/>
        <v>764.92377521828507</v>
      </c>
      <c r="AG100" s="27"/>
      <c r="AH100" s="27"/>
      <c r="AI100" s="27">
        <f t="shared" si="85"/>
        <v>1461.957728625126</v>
      </c>
      <c r="AJ100" s="27">
        <f t="shared" si="85"/>
        <v>900.85764063675776</v>
      </c>
      <c r="AK100" s="27">
        <f t="shared" si="85"/>
        <v>1081.899130233498</v>
      </c>
      <c r="AL100" s="27">
        <f t="shared" si="85"/>
        <v>1046.5779562954551</v>
      </c>
      <c r="AM100" s="27"/>
      <c r="AN100" s="27"/>
      <c r="AO100" s="27"/>
      <c r="AP100" s="27">
        <f t="shared" si="85"/>
        <v>1024.7441380538892</v>
      </c>
      <c r="AQ100" s="27">
        <f t="shared" si="85"/>
        <v>823.54136339292165</v>
      </c>
      <c r="AR100" s="27">
        <f t="shared" si="85"/>
        <v>1165.5310541323968</v>
      </c>
      <c r="AS100" s="27"/>
      <c r="AT100" s="27"/>
      <c r="AU100" s="27">
        <f t="shared" si="85"/>
        <v>557.38095816213456</v>
      </c>
      <c r="AV100" s="27">
        <f t="shared" si="85"/>
        <v>617.36230329929981</v>
      </c>
      <c r="AW100" s="27"/>
      <c r="AX100" s="27"/>
      <c r="AY100" s="27"/>
      <c r="AZ100" s="27">
        <f t="shared" si="85"/>
        <v>532.47778402952747</v>
      </c>
      <c r="BA100" s="27">
        <f t="shared" si="85"/>
        <v>1072.4375063881007</v>
      </c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9"/>
      <c r="BQ100" s="27">
        <f t="shared" ref="BQ100" si="86">(BQ38/10)*(BQ19/10)*(BQ50/1000)^2/(BQ18/10)^0.5</f>
        <v>0</v>
      </c>
    </row>
    <row r="101" spans="1:69" x14ac:dyDescent="0.35">
      <c r="A101" t="s">
        <v>111</v>
      </c>
      <c r="B101" s="21">
        <f t="shared" ref="B101:F101" si="87">(B50*(B73)^2)/10^5</f>
        <v>9.0117775000000009</v>
      </c>
      <c r="C101" s="21">
        <f t="shared" si="87"/>
        <v>38.311198019027771</v>
      </c>
      <c r="D101" s="21"/>
      <c r="E101" s="21">
        <f t="shared" si="87"/>
        <v>39.071695419960932</v>
      </c>
      <c r="F101" s="21">
        <f t="shared" si="87"/>
        <v>44.756785038222226</v>
      </c>
      <c r="G101" s="21"/>
      <c r="H101" s="21"/>
      <c r="I101" s="21"/>
      <c r="J101" s="21">
        <f t="shared" ref="J101:BO101" si="88">(J50*(J73)^2)/10^5</f>
        <v>30.87</v>
      </c>
      <c r="K101" s="21">
        <f t="shared" si="88"/>
        <v>52.982197300902783</v>
      </c>
      <c r="L101" s="21">
        <f t="shared" si="88"/>
        <v>39.033610094943576</v>
      </c>
      <c r="M101" s="21">
        <f t="shared" si="88"/>
        <v>22.038711845068796</v>
      </c>
      <c r="N101" s="21">
        <f t="shared" si="88"/>
        <v>33.318922383888896</v>
      </c>
      <c r="O101" s="21">
        <f t="shared" si="88"/>
        <v>82.216747008000013</v>
      </c>
      <c r="P101" s="21">
        <f t="shared" si="88"/>
        <v>83.715171555555557</v>
      </c>
      <c r="Q101" s="21">
        <f t="shared" si="88"/>
        <v>29.491199999999999</v>
      </c>
      <c r="R101" s="21">
        <f t="shared" si="88"/>
        <v>39.020088888888885</v>
      </c>
      <c r="S101" s="21">
        <f t="shared" si="88"/>
        <v>50.440222222222218</v>
      </c>
      <c r="T101" s="21">
        <f t="shared" si="88"/>
        <v>48.556211000000005</v>
      </c>
      <c r="U101" s="21">
        <f t="shared" si="88"/>
        <v>44.06357999131945</v>
      </c>
      <c r="V101" s="21">
        <f t="shared" si="88"/>
        <v>10.3262208</v>
      </c>
      <c r="W101" s="21">
        <f t="shared" si="88"/>
        <v>20.13996162965778</v>
      </c>
      <c r="X101" s="21">
        <f t="shared" si="88"/>
        <v>22.118400000000001</v>
      </c>
      <c r="Y101" s="21">
        <f t="shared" si="88"/>
        <v>8.3897876480000004</v>
      </c>
      <c r="Z101" s="21">
        <f t="shared" si="88"/>
        <v>15.889655160590278</v>
      </c>
      <c r="AA101" s="21">
        <f t="shared" si="88"/>
        <v>9.7343999999999991</v>
      </c>
      <c r="AB101" s="21">
        <f t="shared" si="88"/>
        <v>7.3007999999999997</v>
      </c>
      <c r="AC101" s="21">
        <f t="shared" si="88"/>
        <v>6.244124444444445</v>
      </c>
      <c r="AD101" s="21">
        <f t="shared" si="88"/>
        <v>10.976000000000001</v>
      </c>
      <c r="AE101" s="21">
        <f t="shared" si="88"/>
        <v>24</v>
      </c>
      <c r="AF101" s="21">
        <f t="shared" si="88"/>
        <v>13.958425555555557</v>
      </c>
      <c r="AG101" s="21">
        <f t="shared" si="88"/>
        <v>20.346733499999999</v>
      </c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>
        <f t="shared" si="88"/>
        <v>2.3107638888888888</v>
      </c>
      <c r="AT101" s="21">
        <f t="shared" si="88"/>
        <v>7.1111111111111125</v>
      </c>
      <c r="AU101" s="21">
        <f t="shared" si="88"/>
        <v>8.2319999999999993</v>
      </c>
      <c r="AV101" s="21">
        <f t="shared" si="88"/>
        <v>23.865850076111112</v>
      </c>
      <c r="AW101" s="21"/>
      <c r="AX101" s="21"/>
      <c r="AY101" s="21">
        <f t="shared" si="88"/>
        <v>54.838716674999993</v>
      </c>
      <c r="AZ101" s="21">
        <f t="shared" si="88"/>
        <v>10.989259460449221</v>
      </c>
      <c r="BA101" s="21">
        <f t="shared" si="88"/>
        <v>28.041371559045132</v>
      </c>
      <c r="BB101" s="21">
        <f t="shared" si="88"/>
        <v>51.131695999999998</v>
      </c>
      <c r="BC101" s="21">
        <f t="shared" si="88"/>
        <v>16.33432777777778</v>
      </c>
      <c r="BD101" s="21">
        <f t="shared" si="88"/>
        <v>84.276412416000014</v>
      </c>
      <c r="BE101" s="21">
        <f t="shared" si="88"/>
        <v>1.7422222222222226</v>
      </c>
      <c r="BF101" s="21">
        <f t="shared" si="88"/>
        <v>98.775450000000006</v>
      </c>
      <c r="BG101" s="21">
        <f t="shared" si="88"/>
        <v>1.8204444444444443</v>
      </c>
      <c r="BH101" s="21">
        <f t="shared" si="88"/>
        <v>6.8841472000000001</v>
      </c>
      <c r="BI101" s="21">
        <f t="shared" si="88"/>
        <v>5.88</v>
      </c>
      <c r="BJ101" s="21">
        <f t="shared" si="88"/>
        <v>0.64234295999999991</v>
      </c>
      <c r="BK101" s="21">
        <f t="shared" si="88"/>
        <v>0.432</v>
      </c>
      <c r="BL101" s="21">
        <f t="shared" si="88"/>
        <v>0.58486813777777769</v>
      </c>
      <c r="BM101" s="21">
        <f t="shared" si="88"/>
        <v>0.37859555555555546</v>
      </c>
      <c r="BN101" s="21">
        <f t="shared" si="88"/>
        <v>0.53581500000000004</v>
      </c>
      <c r="BO101" s="21">
        <f t="shared" si="88"/>
        <v>48.315300000000001</v>
      </c>
      <c r="BP101" s="21"/>
      <c r="BQ101" s="21"/>
    </row>
    <row r="102" spans="1:69" x14ac:dyDescent="0.35">
      <c r="A102" t="s">
        <v>112</v>
      </c>
      <c r="B102">
        <v>1</v>
      </c>
      <c r="C102">
        <v>0.75</v>
      </c>
      <c r="E102">
        <v>0.75</v>
      </c>
      <c r="F102">
        <v>0.75</v>
      </c>
      <c r="J102">
        <v>0.75</v>
      </c>
      <c r="K102">
        <v>0.75</v>
      </c>
      <c r="L102">
        <v>0.75</v>
      </c>
      <c r="M102">
        <v>0.75</v>
      </c>
      <c r="N102">
        <v>0.75</v>
      </c>
      <c r="O102">
        <v>0.75</v>
      </c>
      <c r="P102">
        <v>0.75</v>
      </c>
      <c r="Q102">
        <v>0.75</v>
      </c>
      <c r="R102">
        <v>0.75</v>
      </c>
      <c r="S102">
        <v>0.75</v>
      </c>
      <c r="T102">
        <v>0.75</v>
      </c>
      <c r="U102">
        <v>0.75</v>
      </c>
      <c r="V102">
        <v>0.75</v>
      </c>
      <c r="W102">
        <v>0.75</v>
      </c>
      <c r="X102">
        <v>0.75</v>
      </c>
      <c r="Y102">
        <v>1</v>
      </c>
      <c r="Z102">
        <v>0.75</v>
      </c>
      <c r="AA102">
        <v>1</v>
      </c>
      <c r="AB102">
        <v>1</v>
      </c>
      <c r="AC102">
        <v>1</v>
      </c>
      <c r="AD102">
        <v>0.75</v>
      </c>
      <c r="AE102">
        <v>0.75</v>
      </c>
      <c r="AF102">
        <v>0.75</v>
      </c>
      <c r="AG102">
        <v>0.75</v>
      </c>
      <c r="AS102">
        <v>1</v>
      </c>
      <c r="AT102">
        <v>1</v>
      </c>
      <c r="AU102">
        <v>0.75</v>
      </c>
      <c r="AV102">
        <v>0.75</v>
      </c>
      <c r="AY102">
        <v>0.75</v>
      </c>
      <c r="AZ102">
        <v>0.75</v>
      </c>
      <c r="BA102">
        <v>0.75</v>
      </c>
      <c r="BB102">
        <v>0.75</v>
      </c>
      <c r="BC102">
        <v>0.75</v>
      </c>
      <c r="BD102">
        <v>0.75</v>
      </c>
      <c r="BE102">
        <v>1</v>
      </c>
      <c r="BF102">
        <v>0.75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0.75</v>
      </c>
    </row>
    <row r="103" spans="1:69" x14ac:dyDescent="0.35">
      <c r="A103" t="s">
        <v>113</v>
      </c>
      <c r="B103">
        <v>25</v>
      </c>
      <c r="C103">
        <v>9</v>
      </c>
      <c r="E103">
        <v>9</v>
      </c>
      <c r="F103">
        <v>9</v>
      </c>
      <c r="J103">
        <v>9</v>
      </c>
      <c r="K103">
        <v>9</v>
      </c>
      <c r="L103">
        <v>9</v>
      </c>
      <c r="M103">
        <v>9</v>
      </c>
      <c r="N103">
        <v>9</v>
      </c>
      <c r="O103">
        <v>9</v>
      </c>
      <c r="P103">
        <v>9</v>
      </c>
      <c r="Q103">
        <v>9</v>
      </c>
      <c r="R103">
        <v>9</v>
      </c>
      <c r="S103">
        <v>9</v>
      </c>
      <c r="T103">
        <v>9</v>
      </c>
      <c r="U103">
        <v>9</v>
      </c>
      <c r="V103">
        <v>9</v>
      </c>
      <c r="W103">
        <v>9</v>
      </c>
      <c r="X103">
        <v>9</v>
      </c>
      <c r="Y103">
        <v>25</v>
      </c>
      <c r="Z103">
        <v>9</v>
      </c>
      <c r="AA103">
        <v>25</v>
      </c>
      <c r="AB103">
        <v>25</v>
      </c>
      <c r="AC103">
        <v>25</v>
      </c>
      <c r="AD103">
        <v>9</v>
      </c>
      <c r="AE103">
        <v>9</v>
      </c>
      <c r="AF103">
        <v>9</v>
      </c>
      <c r="AG103">
        <v>9</v>
      </c>
      <c r="AS103">
        <v>25</v>
      </c>
      <c r="AT103">
        <v>25</v>
      </c>
      <c r="AU103">
        <v>9</v>
      </c>
      <c r="AV103">
        <v>9</v>
      </c>
      <c r="AY103">
        <v>9</v>
      </c>
      <c r="AZ103">
        <v>9</v>
      </c>
      <c r="BA103">
        <v>9</v>
      </c>
      <c r="BB103">
        <v>9</v>
      </c>
      <c r="BC103">
        <v>9</v>
      </c>
      <c r="BD103">
        <v>9</v>
      </c>
      <c r="BE103">
        <v>25</v>
      </c>
      <c r="BF103">
        <v>9</v>
      </c>
      <c r="BG103">
        <v>25</v>
      </c>
      <c r="BH103">
        <v>25</v>
      </c>
      <c r="BI103">
        <v>25</v>
      </c>
      <c r="BJ103">
        <v>25</v>
      </c>
      <c r="BK103">
        <v>25</v>
      </c>
      <c r="BL103">
        <v>25</v>
      </c>
      <c r="BM103">
        <v>25</v>
      </c>
      <c r="BN103">
        <v>25</v>
      </c>
      <c r="BO103">
        <v>9</v>
      </c>
    </row>
    <row r="104" spans="1:69" x14ac:dyDescent="0.35">
      <c r="A104" t="s">
        <v>114</v>
      </c>
      <c r="B104" s="21">
        <f t="shared" ref="B104:F104" si="89">(B74+B102+B103*10^-7*B50*(B73^2))*B77/B43</f>
        <v>13.299338603018636</v>
      </c>
      <c r="C104" s="21">
        <f t="shared" si="89"/>
        <v>14.514358860497179</v>
      </c>
      <c r="D104" s="21"/>
      <c r="E104" s="21">
        <f t="shared" si="89"/>
        <v>15.906397875627404</v>
      </c>
      <c r="F104" s="21">
        <f t="shared" si="89"/>
        <v>16.109858727390712</v>
      </c>
      <c r="G104" s="21"/>
      <c r="H104" s="21"/>
      <c r="I104" s="21"/>
      <c r="J104" s="21">
        <f t="shared" ref="J104:BO104" si="90">(J74+J102+J103*10^-7*J50*(J73^2))*J77/J43</f>
        <v>14.784672983277799</v>
      </c>
      <c r="K104" s="21">
        <f t="shared" si="90"/>
        <v>18.987520630368614</v>
      </c>
      <c r="L104" s="21">
        <f t="shared" si="90"/>
        <v>17.449581806607743</v>
      </c>
      <c r="M104" s="21">
        <f t="shared" si="90"/>
        <v>13.788217789076706</v>
      </c>
      <c r="N104" s="21">
        <f t="shared" si="90"/>
        <v>18.993337891321648</v>
      </c>
      <c r="O104" s="21">
        <f t="shared" si="90"/>
        <v>22.056874220381076</v>
      </c>
      <c r="P104" s="21">
        <f t="shared" si="90"/>
        <v>22.261179184588503</v>
      </c>
      <c r="Q104" s="21">
        <f t="shared" si="90"/>
        <v>12.948203663195169</v>
      </c>
      <c r="R104" s="21">
        <f t="shared" si="90"/>
        <v>15.936749205739655</v>
      </c>
      <c r="S104" s="21">
        <f t="shared" si="90"/>
        <v>18.339301608871988</v>
      </c>
      <c r="T104" s="21">
        <f t="shared" si="90"/>
        <v>18.125208941145054</v>
      </c>
      <c r="U104" s="21">
        <f t="shared" si="90"/>
        <v>17.790278048821303</v>
      </c>
      <c r="V104" s="21">
        <f t="shared" si="90"/>
        <v>11.627454839995586</v>
      </c>
      <c r="W104" s="21">
        <f t="shared" si="90"/>
        <v>13.70056091725721</v>
      </c>
      <c r="X104" s="21">
        <f t="shared" si="90"/>
        <v>13.195756622079646</v>
      </c>
      <c r="Y104" s="21">
        <f t="shared" si="90"/>
        <v>15.042444233253123</v>
      </c>
      <c r="Z104" s="21">
        <f t="shared" si="90"/>
        <v>11.343472764398175</v>
      </c>
      <c r="AA104" s="21">
        <f t="shared" si="90"/>
        <v>15.780951579450289</v>
      </c>
      <c r="AB104" s="21">
        <f t="shared" si="90"/>
        <v>15.391535574029822</v>
      </c>
      <c r="AC104" s="21">
        <f t="shared" si="90"/>
        <v>13.401760052675549</v>
      </c>
      <c r="AD104" s="21">
        <f t="shared" si="90"/>
        <v>10.013089544121165</v>
      </c>
      <c r="AE104" s="21">
        <f t="shared" si="90"/>
        <v>12.115172489966609</v>
      </c>
      <c r="AF104" s="21">
        <f t="shared" si="90"/>
        <v>13.606177053452315</v>
      </c>
      <c r="AG104" s="21">
        <f t="shared" si="90"/>
        <v>10.879034116588933</v>
      </c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>
        <f t="shared" si="90"/>
        <v>11.199849945653071</v>
      </c>
      <c r="AT104" s="21">
        <f t="shared" si="90"/>
        <v>11.186995508295336</v>
      </c>
      <c r="AU104" s="21">
        <f t="shared" si="90"/>
        <v>10.42868396424187</v>
      </c>
      <c r="AV104" s="21">
        <f t="shared" si="90"/>
        <v>19.121199395582011</v>
      </c>
      <c r="AW104" s="21"/>
      <c r="AX104" s="21"/>
      <c r="AY104" s="21">
        <f t="shared" si="90"/>
        <v>18.455563423837113</v>
      </c>
      <c r="AZ104" s="21">
        <f t="shared" si="90"/>
        <v>12.454274660264041</v>
      </c>
      <c r="BA104" s="21">
        <f t="shared" si="90"/>
        <v>15.385519821016317</v>
      </c>
      <c r="BB104" s="21">
        <f t="shared" si="90"/>
        <v>19.304102161330722</v>
      </c>
      <c r="BC104" s="21">
        <f t="shared" si="90"/>
        <v>16.634499014895617</v>
      </c>
      <c r="BD104" s="21">
        <f t="shared" si="90"/>
        <v>21.909026854055845</v>
      </c>
      <c r="BE104" s="21">
        <f t="shared" si="90"/>
        <v>10.571089854923258</v>
      </c>
      <c r="BF104" s="21">
        <f t="shared" si="90"/>
        <v>22.905062241899238</v>
      </c>
      <c r="BG104" s="21">
        <f t="shared" si="90"/>
        <v>12.500538760923741</v>
      </c>
      <c r="BH104" s="21">
        <f t="shared" si="90"/>
        <v>13.780821402647945</v>
      </c>
      <c r="BI104" s="21">
        <f t="shared" si="90"/>
        <v>15.32497047530644</v>
      </c>
      <c r="BJ104" s="21">
        <f t="shared" si="90"/>
        <v>8.6358241277291654</v>
      </c>
      <c r="BK104" s="21">
        <f t="shared" si="90"/>
        <v>9.7427124645175933</v>
      </c>
      <c r="BL104" s="21">
        <f t="shared" si="90"/>
        <v>10.050274735330664</v>
      </c>
      <c r="BM104" s="21">
        <f t="shared" si="90"/>
        <v>10.490287854460021</v>
      </c>
      <c r="BN104" s="21">
        <f t="shared" si="90"/>
        <v>10.477173451846395</v>
      </c>
      <c r="BO104" s="21">
        <f t="shared" si="90"/>
        <v>21.533937268832151</v>
      </c>
      <c r="BP104" s="21"/>
      <c r="BQ104" s="21"/>
    </row>
    <row r="105" spans="1:69" ht="15" thickBot="1" x14ac:dyDescent="0.4">
      <c r="A105" s="9" t="s">
        <v>115</v>
      </c>
      <c r="B105" s="22">
        <f t="shared" ref="B105:F105" si="91">B79*100/B104</f>
        <v>67.219089983008033</v>
      </c>
      <c r="C105" s="22">
        <f t="shared" si="91"/>
        <v>73.249536171941358</v>
      </c>
      <c r="D105" s="60"/>
      <c r="E105" s="22">
        <f t="shared" si="91"/>
        <v>73.430300945077107</v>
      </c>
      <c r="F105" s="22">
        <f t="shared" si="91"/>
        <v>70.340118173198888</v>
      </c>
      <c r="G105" s="60"/>
      <c r="H105" s="60"/>
      <c r="I105" s="60"/>
      <c r="J105" s="61">
        <f t="shared" ref="J105:BO105" si="92">J79*100/J104</f>
        <v>78.892961022691665</v>
      </c>
      <c r="K105" s="61">
        <f t="shared" si="92"/>
        <v>70.936381312721068</v>
      </c>
      <c r="L105" s="61">
        <f t="shared" si="92"/>
        <v>75.569194160849705</v>
      </c>
      <c r="M105" s="61">
        <f t="shared" si="92"/>
        <v>80.361877483582546</v>
      </c>
      <c r="N105" s="61">
        <f t="shared" si="92"/>
        <v>80.061694140258609</v>
      </c>
      <c r="O105" s="61">
        <f t="shared" si="92"/>
        <v>63.051881484174146</v>
      </c>
      <c r="P105" s="61">
        <f t="shared" si="92"/>
        <v>62.78517097397566</v>
      </c>
      <c r="Q105" s="61">
        <f t="shared" si="92"/>
        <v>76.525654696196938</v>
      </c>
      <c r="R105" s="61">
        <f t="shared" si="92"/>
        <v>72.689338989857063</v>
      </c>
      <c r="S105" s="61">
        <f t="shared" si="92"/>
        <v>70.862640400892815</v>
      </c>
      <c r="T105" s="61">
        <f t="shared" si="92"/>
        <v>71.151049891056019</v>
      </c>
      <c r="U105" s="61">
        <f t="shared" si="92"/>
        <v>73.222255701244165</v>
      </c>
      <c r="V105" s="61">
        <f t="shared" si="92"/>
        <v>82.437048465819913</v>
      </c>
      <c r="W105" s="61">
        <f t="shared" si="92"/>
        <v>81.29546854310685</v>
      </c>
      <c r="X105" s="61">
        <f t="shared" si="92"/>
        <v>81.061731154972918</v>
      </c>
      <c r="Y105" s="61">
        <f t="shared" si="92"/>
        <v>74.649179452415638</v>
      </c>
      <c r="Z105" s="61">
        <f t="shared" si="92"/>
        <v>82.041973177346605</v>
      </c>
      <c r="AA105" s="61">
        <f t="shared" si="92"/>
        <v>71.279479689756542</v>
      </c>
      <c r="AB105" s="61">
        <f t="shared" si="92"/>
        <v>76.433546130654705</v>
      </c>
      <c r="AC105" s="61">
        <f t="shared" si="92"/>
        <v>75.213269362637845</v>
      </c>
      <c r="AD105" s="61">
        <f t="shared" si="92"/>
        <v>84.345753093162884</v>
      </c>
      <c r="AE105" s="61">
        <f t="shared" si="92"/>
        <v>79.281747522723165</v>
      </c>
      <c r="AF105" s="61">
        <f t="shared" si="92"/>
        <v>83.553043669615363</v>
      </c>
      <c r="AG105" s="61">
        <f t="shared" si="92"/>
        <v>75.169539802458146</v>
      </c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1">
        <f t="shared" si="92"/>
        <v>82.050521665610304</v>
      </c>
      <c r="AT105" s="61">
        <f t="shared" si="92"/>
        <v>68.921008944856268</v>
      </c>
      <c r="AU105" s="61">
        <f t="shared" si="92"/>
        <v>82.399713325959922</v>
      </c>
      <c r="AV105" s="61">
        <f t="shared" si="92"/>
        <v>84.689804024068479</v>
      </c>
      <c r="AW105" s="60"/>
      <c r="AX105" s="60"/>
      <c r="AY105" s="61">
        <f t="shared" si="92"/>
        <v>69.193304426059157</v>
      </c>
      <c r="AZ105" s="61">
        <f t="shared" si="92"/>
        <v>85.57136026118684</v>
      </c>
      <c r="BA105" s="61">
        <f t="shared" si="92"/>
        <v>78.922389876191062</v>
      </c>
      <c r="BB105" s="61">
        <f t="shared" si="92"/>
        <v>72.53711914985152</v>
      </c>
      <c r="BC105" s="61">
        <f t="shared" si="92"/>
        <v>83.568874353027184</v>
      </c>
      <c r="BD105" s="61">
        <f t="shared" si="92"/>
        <v>61.956447993550206</v>
      </c>
      <c r="BE105" s="61">
        <f t="shared" si="92"/>
        <v>81.07857077730624</v>
      </c>
      <c r="BF105" s="61">
        <f t="shared" si="92"/>
        <v>58.678706540398849</v>
      </c>
      <c r="BG105" s="61">
        <f t="shared" si="92"/>
        <v>83.781110176545837</v>
      </c>
      <c r="BH105" s="61">
        <f t="shared" si="92"/>
        <v>74.649513318473012</v>
      </c>
      <c r="BI105" s="61">
        <f t="shared" si="92"/>
        <v>79.612648311767344</v>
      </c>
      <c r="BJ105" s="61">
        <f t="shared" si="92"/>
        <v>80.11197888494344</v>
      </c>
      <c r="BK105" s="61">
        <f t="shared" si="92"/>
        <v>83.170236761647132</v>
      </c>
      <c r="BL105" s="61">
        <f t="shared" si="92"/>
        <v>83.122541219446973</v>
      </c>
      <c r="BM105" s="61">
        <f t="shared" si="92"/>
        <v>84.557928231355092</v>
      </c>
      <c r="BN105" s="61">
        <f t="shared" si="92"/>
        <v>83.983436526509422</v>
      </c>
      <c r="BO105" s="61">
        <f t="shared" si="92"/>
        <v>76.754103973454647</v>
      </c>
      <c r="BP105" s="61"/>
      <c r="BQ105" s="60"/>
    </row>
    <row r="106" spans="1:69" x14ac:dyDescent="0.35">
      <c r="A106" t="s">
        <v>116</v>
      </c>
      <c r="B106" s="21">
        <f>B104/B45</f>
        <v>13.299338603018636</v>
      </c>
      <c r="C106" s="21">
        <f t="shared" ref="C106:F106" si="93">C104/C45</f>
        <v>14.514358860497179</v>
      </c>
      <c r="D106" s="21">
        <f t="shared" si="93"/>
        <v>0</v>
      </c>
      <c r="E106" s="21">
        <f t="shared" si="93"/>
        <v>15.906397875627404</v>
      </c>
      <c r="F106" s="21">
        <f t="shared" si="93"/>
        <v>16.109858727390712</v>
      </c>
      <c r="G106" s="21"/>
      <c r="H106" s="21"/>
      <c r="I106" s="21"/>
      <c r="J106" s="21">
        <f t="shared" ref="J106:BO106" si="94">J104/J45</f>
        <v>14.784672983277799</v>
      </c>
      <c r="K106" s="21">
        <f t="shared" si="94"/>
        <v>18.987520630368614</v>
      </c>
      <c r="L106" s="21">
        <f t="shared" si="94"/>
        <v>17.449581806607743</v>
      </c>
      <c r="M106" s="21">
        <f t="shared" si="94"/>
        <v>13.788217789076706</v>
      </c>
      <c r="N106" s="21">
        <f t="shared" si="94"/>
        <v>18.993337891321648</v>
      </c>
      <c r="O106" s="21">
        <f t="shared" si="94"/>
        <v>22.056874220381076</v>
      </c>
      <c r="P106" s="21">
        <f t="shared" si="94"/>
        <v>22.261179184588503</v>
      </c>
      <c r="Q106" s="21">
        <f t="shared" si="94"/>
        <v>12.948203663195169</v>
      </c>
      <c r="R106" s="21">
        <f t="shared" si="94"/>
        <v>15.936749205739655</v>
      </c>
      <c r="S106" s="21">
        <f t="shared" si="94"/>
        <v>18.339301608871988</v>
      </c>
      <c r="T106" s="21">
        <f t="shared" si="94"/>
        <v>18.125208941145054</v>
      </c>
      <c r="U106" s="21">
        <f t="shared" si="94"/>
        <v>17.790278048821303</v>
      </c>
      <c r="V106" s="21">
        <f t="shared" si="94"/>
        <v>11.627454839995586</v>
      </c>
      <c r="W106" s="21">
        <f t="shared" si="94"/>
        <v>13.70056091725721</v>
      </c>
      <c r="X106" s="21">
        <f t="shared" si="94"/>
        <v>13.195756622079646</v>
      </c>
      <c r="Y106" s="21">
        <f t="shared" si="94"/>
        <v>15.042444233253123</v>
      </c>
      <c r="Z106" s="21">
        <f t="shared" si="94"/>
        <v>11.343472764398175</v>
      </c>
      <c r="AA106" s="21">
        <f t="shared" si="94"/>
        <v>15.780951579450289</v>
      </c>
      <c r="AB106" s="21">
        <f t="shared" si="94"/>
        <v>15.391535574029822</v>
      </c>
      <c r="AC106" s="21">
        <f t="shared" si="94"/>
        <v>13.401760052675549</v>
      </c>
      <c r="AD106" s="21">
        <f t="shared" si="94"/>
        <v>10.013089544121165</v>
      </c>
      <c r="AE106" s="21">
        <f t="shared" si="94"/>
        <v>12.115172489966609</v>
      </c>
      <c r="AF106" s="21">
        <f t="shared" si="94"/>
        <v>13.606177053452315</v>
      </c>
      <c r="AG106" s="21">
        <f t="shared" si="94"/>
        <v>10.879034116588933</v>
      </c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>
        <f t="shared" si="94"/>
        <v>11.199849945653071</v>
      </c>
      <c r="AT106" s="21">
        <f t="shared" si="94"/>
        <v>11.186995508295336</v>
      </c>
      <c r="AU106" s="21">
        <f t="shared" si="94"/>
        <v>10.42868396424187</v>
      </c>
      <c r="AV106" s="21">
        <f t="shared" si="94"/>
        <v>19.121199395582011</v>
      </c>
      <c r="AW106" s="21"/>
      <c r="AX106" s="21"/>
      <c r="AY106" s="21">
        <f t="shared" si="94"/>
        <v>18.455563423837113</v>
      </c>
      <c r="AZ106" s="21">
        <f t="shared" si="94"/>
        <v>12.454274660264041</v>
      </c>
      <c r="BA106" s="21">
        <f t="shared" si="94"/>
        <v>15.385519821016317</v>
      </c>
      <c r="BB106" s="21">
        <f t="shared" si="94"/>
        <v>19.304102161330722</v>
      </c>
      <c r="BC106" s="21">
        <f t="shared" si="94"/>
        <v>11.881785010639728</v>
      </c>
      <c r="BD106" s="21">
        <f t="shared" si="94"/>
        <v>21.909026854055845</v>
      </c>
      <c r="BE106" s="21">
        <f t="shared" si="94"/>
        <v>10.571089854923258</v>
      </c>
      <c r="BF106" s="21">
        <f t="shared" si="94"/>
        <v>22.905062241899238</v>
      </c>
      <c r="BG106" s="21">
        <f t="shared" si="94"/>
        <v>12.500538760923741</v>
      </c>
      <c r="BH106" s="21">
        <f t="shared" si="94"/>
        <v>13.780821402647945</v>
      </c>
      <c r="BI106" s="21">
        <f t="shared" si="94"/>
        <v>15.32497047530644</v>
      </c>
      <c r="BJ106" s="21">
        <f t="shared" si="94"/>
        <v>8.6358241277291654</v>
      </c>
      <c r="BK106" s="21">
        <f t="shared" si="94"/>
        <v>9.7427124645175933</v>
      </c>
      <c r="BL106" s="21">
        <f t="shared" si="94"/>
        <v>10.050274735330664</v>
      </c>
      <c r="BM106" s="21">
        <f t="shared" si="94"/>
        <v>10.490287854460021</v>
      </c>
      <c r="BN106" s="21">
        <f t="shared" si="94"/>
        <v>10.477173451846395</v>
      </c>
      <c r="BO106" s="21">
        <f t="shared" si="94"/>
        <v>21.533937268832151</v>
      </c>
      <c r="BP106" s="21"/>
      <c r="BQ106" s="21"/>
    </row>
    <row r="107" spans="1:69" x14ac:dyDescent="0.35">
      <c r="A107" t="s">
        <v>117</v>
      </c>
      <c r="B107" s="21">
        <f t="shared" ref="B107:F107" si="95">B106/(B73)^0.5</f>
        <v>3.2208303630327269</v>
      </c>
      <c r="C107" s="21">
        <f t="shared" si="95"/>
        <v>3.1500768916032067</v>
      </c>
      <c r="D107" s="21">
        <f t="shared" si="95"/>
        <v>0</v>
      </c>
      <c r="E107" s="21">
        <f t="shared" si="95"/>
        <v>3.5551459224887787</v>
      </c>
      <c r="F107" s="21">
        <f t="shared" si="95"/>
        <v>3.6348919744875037</v>
      </c>
      <c r="G107" s="21"/>
      <c r="H107" s="21"/>
      <c r="I107" s="21"/>
      <c r="J107" s="21">
        <f t="shared" ref="J107:BO107" si="96">J106/(J73)^0.5</f>
        <v>3.2262801462399571</v>
      </c>
      <c r="K107" s="21">
        <f t="shared" si="96"/>
        <v>3.8812462733958193</v>
      </c>
      <c r="L107" s="21">
        <f t="shared" si="96"/>
        <v>3.7968842403251291</v>
      </c>
      <c r="M107" s="21">
        <f t="shared" si="96"/>
        <v>3.2964364455204711</v>
      </c>
      <c r="N107" s="21">
        <f t="shared" si="96"/>
        <v>4.3889381330460253</v>
      </c>
      <c r="O107" s="21">
        <f t="shared" si="96"/>
        <v>4.3813342510060203</v>
      </c>
      <c r="P107" s="21">
        <f t="shared" si="96"/>
        <v>4.5017267619760233</v>
      </c>
      <c r="Q107" s="21">
        <f t="shared" si="96"/>
        <v>2.9550096772929249</v>
      </c>
      <c r="R107" s="21">
        <f t="shared" si="96"/>
        <v>3.5400433151804966</v>
      </c>
      <c r="S107" s="21">
        <f t="shared" si="96"/>
        <v>4.0670405531188782</v>
      </c>
      <c r="T107" s="21">
        <f t="shared" si="96"/>
        <v>3.9543034664546255</v>
      </c>
      <c r="U107" s="21">
        <f t="shared" si="96"/>
        <v>3.9538019126309099</v>
      </c>
      <c r="V107" s="21">
        <f t="shared" si="96"/>
        <v>2.9363757733218647</v>
      </c>
      <c r="W107" s="21">
        <f t="shared" si="96"/>
        <v>3.3616647745127488</v>
      </c>
      <c r="X107" s="21">
        <f t="shared" si="96"/>
        <v>3.0115056521921648</v>
      </c>
      <c r="Y107" s="21">
        <f t="shared" si="96"/>
        <v>3.7382484553254636</v>
      </c>
      <c r="Z107" s="21">
        <f t="shared" si="96"/>
        <v>2.8235785456916718</v>
      </c>
      <c r="AA107" s="21">
        <f t="shared" si="96"/>
        <v>3.9954977286376185</v>
      </c>
      <c r="AB107" s="21">
        <f t="shared" si="96"/>
        <v>3.8969034989221756</v>
      </c>
      <c r="AC107" s="21">
        <f t="shared" si="96"/>
        <v>3.4680348925955893</v>
      </c>
      <c r="AD107" s="21">
        <f t="shared" si="96"/>
        <v>2.6761107469421339</v>
      </c>
      <c r="AE107" s="21">
        <f t="shared" si="96"/>
        <v>2.7090349246700725</v>
      </c>
      <c r="AF107" s="21">
        <f t="shared" si="96"/>
        <v>3.2775662115916222</v>
      </c>
      <c r="AG107" s="21">
        <f t="shared" si="96"/>
        <v>2.5351547650709851</v>
      </c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>
        <f t="shared" si="96"/>
        <v>3.6991886895049411</v>
      </c>
      <c r="AT107" s="21">
        <f t="shared" si="96"/>
        <v>3.0636848953011633</v>
      </c>
      <c r="AU107" s="21">
        <f t="shared" si="96"/>
        <v>2.7871830277954674</v>
      </c>
      <c r="AV107" s="21">
        <f t="shared" si="96"/>
        <v>4.6711695879424475</v>
      </c>
      <c r="AW107" s="21"/>
      <c r="AX107" s="21"/>
      <c r="AY107" s="21">
        <f t="shared" si="96"/>
        <v>4.0163519737969198</v>
      </c>
      <c r="AZ107" s="21">
        <f t="shared" si="96"/>
        <v>3.5796589232825125</v>
      </c>
      <c r="BA107" s="21">
        <f t="shared" si="96"/>
        <v>3.7830608543448467</v>
      </c>
      <c r="BB107" s="21">
        <f t="shared" si="96"/>
        <v>4.1574327132352416</v>
      </c>
      <c r="BC107" s="21">
        <f t="shared" si="96"/>
        <v>2.8621806795015523</v>
      </c>
      <c r="BD107" s="21">
        <f t="shared" si="96"/>
        <v>4.4543793552300981</v>
      </c>
      <c r="BE107" s="21">
        <f t="shared" si="96"/>
        <v>3.4602013884546841</v>
      </c>
      <c r="BF107" s="21">
        <f t="shared" si="96"/>
        <v>4.4834385592286718</v>
      </c>
      <c r="BG107" s="21">
        <f t="shared" si="96"/>
        <v>3.8274926842682802</v>
      </c>
      <c r="BH107" s="21">
        <f t="shared" si="96"/>
        <v>3.4801829514760967</v>
      </c>
      <c r="BI107" s="21">
        <f t="shared" si="96"/>
        <v>4.0957706415016357</v>
      </c>
      <c r="BJ107" s="21">
        <f t="shared" si="96"/>
        <v>3.231875953681032</v>
      </c>
      <c r="BK107" s="21">
        <f t="shared" si="96"/>
        <v>3.9774457081202774</v>
      </c>
      <c r="BL107" s="21">
        <f t="shared" si="96"/>
        <v>3.9460914272549181</v>
      </c>
      <c r="BM107" s="21">
        <f t="shared" si="96"/>
        <v>4.3310350550646142</v>
      </c>
      <c r="BN107" s="21">
        <f t="shared" si="96"/>
        <v>4.1742058182018651</v>
      </c>
      <c r="BO107" s="21">
        <f t="shared" si="96"/>
        <v>4.3773952323931686</v>
      </c>
      <c r="BP107" s="21"/>
      <c r="BQ107" s="21"/>
    </row>
    <row r="108" spans="1:69" x14ac:dyDescent="0.35">
      <c r="A108" t="s">
        <v>118</v>
      </c>
    </row>
    <row r="109" spans="1:69" x14ac:dyDescent="0.35">
      <c r="A109" s="28" t="s">
        <v>119</v>
      </c>
      <c r="B109" s="21">
        <f t="shared" ref="B109:BM109" si="97">B107-B69/500 +((B69)^2)/500000</f>
        <v>2.8513908630327269</v>
      </c>
      <c r="C109" s="21">
        <f t="shared" si="97"/>
        <v>2.8569300116032066</v>
      </c>
      <c r="D109" s="21">
        <f t="shared" si="97"/>
        <v>-0.48</v>
      </c>
      <c r="E109" s="21">
        <f t="shared" si="97"/>
        <v>3.4601459224887785</v>
      </c>
      <c r="F109" s="21">
        <f t="shared" si="97"/>
        <v>3.2316919744875037</v>
      </c>
      <c r="G109" s="21">
        <f t="shared" si="97"/>
        <v>-0.48554999999999993</v>
      </c>
      <c r="H109" s="21">
        <f t="shared" si="97"/>
        <v>-0.41999999999999993</v>
      </c>
      <c r="I109" s="21">
        <f t="shared" si="97"/>
        <v>-0.43875000000000008</v>
      </c>
      <c r="J109" s="21">
        <f t="shared" si="97"/>
        <v>3.0462801462399574</v>
      </c>
      <c r="K109" s="21">
        <f t="shared" si="97"/>
        <v>3.3820462733958192</v>
      </c>
      <c r="L109" s="21">
        <f t="shared" si="97"/>
        <v>3.297684240325129</v>
      </c>
      <c r="M109" s="21">
        <f t="shared" si="97"/>
        <v>3.2964364455204711</v>
      </c>
      <c r="N109" s="21">
        <f t="shared" si="97"/>
        <v>3.9607586330460252</v>
      </c>
      <c r="O109" s="21">
        <f t="shared" si="97"/>
        <v>3.9613342510060203</v>
      </c>
      <c r="P109" s="21">
        <f t="shared" si="97"/>
        <v>4.0817267619760234</v>
      </c>
      <c r="Q109" s="21">
        <f t="shared" si="97"/>
        <v>2.8145616772929247</v>
      </c>
      <c r="R109" s="21">
        <f t="shared" si="97"/>
        <v>3.2963713151804965</v>
      </c>
      <c r="S109" s="21">
        <f t="shared" si="97"/>
        <v>3.6049906781188783</v>
      </c>
      <c r="T109" s="21">
        <f t="shared" si="97"/>
        <v>3.5931679664546254</v>
      </c>
      <c r="U109" s="21">
        <f t="shared" si="97"/>
        <v>3.5758199126309096</v>
      </c>
      <c r="V109" s="21">
        <f t="shared" si="97"/>
        <v>2.4691437733218646</v>
      </c>
      <c r="W109" s="21">
        <f t="shared" si="97"/>
        <v>3.3616647745127488</v>
      </c>
      <c r="X109" s="21">
        <f t="shared" si="97"/>
        <v>2.800305652192165</v>
      </c>
      <c r="Y109" s="21">
        <f t="shared" si="97"/>
        <v>3.3995604553254637</v>
      </c>
      <c r="Z109" s="21">
        <f t="shared" si="97"/>
        <v>2.5035785456916719</v>
      </c>
      <c r="AA109" s="21">
        <f t="shared" si="97"/>
        <v>3.5726436486376185</v>
      </c>
      <c r="AB109" s="21">
        <f t="shared" si="97"/>
        <v>3.4588554989221754</v>
      </c>
      <c r="AC109" s="21">
        <f t="shared" si="97"/>
        <v>3.0355997725955892</v>
      </c>
      <c r="AD109" s="21">
        <f t="shared" si="97"/>
        <v>2.7485607469421343</v>
      </c>
      <c r="AE109" s="21">
        <f t="shared" si="97"/>
        <v>3.3642349246700722</v>
      </c>
      <c r="AF109" s="21">
        <f t="shared" si="97"/>
        <v>2.8743662115916222</v>
      </c>
      <c r="AG109" s="21">
        <f t="shared" si="97"/>
        <v>2.355154765070985</v>
      </c>
      <c r="AH109" s="21">
        <f t="shared" si="97"/>
        <v>-0.17999999999999994</v>
      </c>
      <c r="AI109" s="21">
        <f t="shared" si="97"/>
        <v>-0.375</v>
      </c>
      <c r="AJ109" s="21">
        <f t="shared" si="97"/>
        <v>-0.48719999999999997</v>
      </c>
      <c r="AK109" s="21">
        <f t="shared" si="97"/>
        <v>-0.41999999999999993</v>
      </c>
      <c r="AL109" s="21">
        <f t="shared" si="97"/>
        <v>-0.34875</v>
      </c>
      <c r="AM109" s="21">
        <f t="shared" si="97"/>
        <v>-0.49495992</v>
      </c>
      <c r="AN109" s="21">
        <f t="shared" si="97"/>
        <v>0</v>
      </c>
      <c r="AO109" s="21">
        <f t="shared" si="97"/>
        <v>0</v>
      </c>
      <c r="AP109" s="21">
        <f t="shared" si="97"/>
        <v>-0.36145152000000003</v>
      </c>
      <c r="AQ109" s="21">
        <f t="shared" si="97"/>
        <v>-0.37798200000000004</v>
      </c>
      <c r="AR109" s="21">
        <f t="shared" si="97"/>
        <v>-0.25569949999999997</v>
      </c>
      <c r="AS109" s="21">
        <f t="shared" si="97"/>
        <v>3.6991886895049411</v>
      </c>
      <c r="AT109" s="21">
        <f t="shared" si="97"/>
        <v>3.0636848953011633</v>
      </c>
      <c r="AU109" s="21">
        <f t="shared" si="97"/>
        <v>2.7871830277954674</v>
      </c>
      <c r="AV109" s="21">
        <f t="shared" si="97"/>
        <v>4.2429900879424469</v>
      </c>
      <c r="AW109" s="21"/>
      <c r="AX109" s="21"/>
      <c r="AY109" s="21">
        <f t="shared" si="97"/>
        <v>3.5291519737969201</v>
      </c>
      <c r="AZ109" s="21">
        <f t="shared" si="97"/>
        <v>3.5796589232825125</v>
      </c>
      <c r="BA109" s="21">
        <f t="shared" si="97"/>
        <v>3.7830608543448467</v>
      </c>
      <c r="BB109" s="21">
        <f t="shared" si="97"/>
        <v>3.7531358382352416</v>
      </c>
      <c r="BC109" s="21">
        <f t="shared" si="97"/>
        <v>2.3737326795015523</v>
      </c>
      <c r="BD109" s="21">
        <f t="shared" si="97"/>
        <v>3.9671793552300985</v>
      </c>
      <c r="BE109" s="21">
        <f t="shared" si="97"/>
        <v>3.2675293884546837</v>
      </c>
      <c r="BF109" s="21">
        <f t="shared" si="97"/>
        <v>4.0446885592286721</v>
      </c>
      <c r="BG109" s="21">
        <f t="shared" si="97"/>
        <v>3.8274926842682802</v>
      </c>
      <c r="BH109" s="21">
        <f t="shared" si="97"/>
        <v>3.0421349514760965</v>
      </c>
      <c r="BI109" s="21">
        <f t="shared" si="97"/>
        <v>3.6495626415016353</v>
      </c>
      <c r="BJ109" s="21">
        <f t="shared" si="97"/>
        <v>3.231875953681032</v>
      </c>
      <c r="BK109" s="21">
        <f t="shared" si="97"/>
        <v>3.9774457081202774</v>
      </c>
      <c r="BL109" s="21">
        <f t="shared" si="97"/>
        <v>3.9460914272549181</v>
      </c>
      <c r="BM109" s="21">
        <f t="shared" si="97"/>
        <v>4.3310350550646142</v>
      </c>
      <c r="BN109" s="21">
        <f t="shared" ref="BN109:BO109" si="98">BN107-BN69/500 +((BN69)^2)/500000</f>
        <v>4.1742058182018651</v>
      </c>
      <c r="BO109" s="21">
        <f t="shared" si="98"/>
        <v>3.8781952323931685</v>
      </c>
      <c r="BP109" s="21"/>
      <c r="BQ109" s="21"/>
    </row>
    <row r="110" spans="1:69" x14ac:dyDescent="0.35">
      <c r="A110" s="28" t="s">
        <v>120</v>
      </c>
      <c r="B110" s="21">
        <f t="shared" ref="B110:BM110" si="99">(B109-0.35*SIN(((B37/B19)-1.875)*(PI()/1.25)))</f>
        <v>2.7432349150014952</v>
      </c>
      <c r="C110" s="21">
        <f t="shared" si="99"/>
        <v>3.0546084561890066</v>
      </c>
      <c r="D110" s="21">
        <f t="shared" si="99"/>
        <v>-0.71738360422458269</v>
      </c>
      <c r="E110" s="21">
        <f t="shared" si="99"/>
        <v>3.4314819246993555</v>
      </c>
      <c r="F110" s="21">
        <f t="shared" si="99"/>
        <v>3.0724097074987862</v>
      </c>
      <c r="G110" s="21">
        <f t="shared" si="99"/>
        <v>-0.41996653989499633</v>
      </c>
      <c r="H110" s="21">
        <f t="shared" si="99"/>
        <v>-0.48657216944988074</v>
      </c>
      <c r="I110" s="21">
        <f t="shared" si="99"/>
        <v>-0.75234735959203214</v>
      </c>
      <c r="J110" s="21">
        <f t="shared" si="99"/>
        <v>2.9587654317051983</v>
      </c>
      <c r="K110" s="21">
        <f t="shared" si="99"/>
        <v>3.0320462733958191</v>
      </c>
      <c r="L110" s="21">
        <f t="shared" si="99"/>
        <v>2.9476842403251289</v>
      </c>
      <c r="M110" s="21">
        <f t="shared" si="99"/>
        <v>3.3359762256083858</v>
      </c>
      <c r="N110" s="21">
        <f t="shared" si="99"/>
        <v>3.6122185558565785</v>
      </c>
      <c r="O110" s="21">
        <f t="shared" si="99"/>
        <v>3.6113342510060202</v>
      </c>
      <c r="P110" s="21">
        <f t="shared" si="99"/>
        <v>3.7317267619760233</v>
      </c>
      <c r="Q110" s="21">
        <f t="shared" si="99"/>
        <v>2.4645616772929246</v>
      </c>
      <c r="R110" s="21">
        <f t="shared" si="99"/>
        <v>3.3238319986852423</v>
      </c>
      <c r="S110" s="21">
        <f t="shared" si="99"/>
        <v>3.2901988400706488</v>
      </c>
      <c r="T110" s="21">
        <f t="shared" si="99"/>
        <v>3.360688578509059</v>
      </c>
      <c r="U110" s="21">
        <f t="shared" si="99"/>
        <v>3.2258199126309095</v>
      </c>
      <c r="V110" s="21">
        <f t="shared" si="99"/>
        <v>2.1191437733218645</v>
      </c>
      <c r="W110" s="21">
        <f t="shared" si="99"/>
        <v>3.0116647745127487</v>
      </c>
      <c r="X110" s="21">
        <f t="shared" si="99"/>
        <v>2.9171380529239848</v>
      </c>
      <c r="Y110" s="21">
        <f t="shared" si="99"/>
        <v>3.6681100706432823</v>
      </c>
      <c r="Z110" s="21">
        <f t="shared" si="99"/>
        <v>2.1535785456916718</v>
      </c>
      <c r="AA110" s="21">
        <f t="shared" si="99"/>
        <v>3.2351853125508718</v>
      </c>
      <c r="AB110" s="21">
        <f t="shared" si="99"/>
        <v>3.6289496935570873</v>
      </c>
      <c r="AC110" s="21">
        <f t="shared" si="99"/>
        <v>2.6855997725955891</v>
      </c>
      <c r="AD110" s="21">
        <f t="shared" si="99"/>
        <v>2.3985607469421342</v>
      </c>
      <c r="AE110" s="21">
        <f t="shared" si="99"/>
        <v>3.2823152281487737</v>
      </c>
      <c r="AF110" s="21">
        <f t="shared" si="99"/>
        <v>2.9003318733270804</v>
      </c>
      <c r="AG110" s="21">
        <f t="shared" si="99"/>
        <v>2.0051547650709849</v>
      </c>
      <c r="AH110" s="21">
        <f t="shared" si="99"/>
        <v>-0.45789663952674237</v>
      </c>
      <c r="AI110" s="21">
        <f t="shared" si="99"/>
        <v>-0.48315594803123157</v>
      </c>
      <c r="AJ110" s="21">
        <f t="shared" si="99"/>
        <v>-0.67118931943367666</v>
      </c>
      <c r="AK110" s="21">
        <f t="shared" si="99"/>
        <v>-0.57967373007360712</v>
      </c>
      <c r="AL110" s="21">
        <f t="shared" si="99"/>
        <v>-0.40392296007369072</v>
      </c>
      <c r="AM110" s="21">
        <f t="shared" si="99"/>
        <v>-0.55464268742141831</v>
      </c>
      <c r="AN110" s="21">
        <f t="shared" si="99"/>
        <v>-0.31908405644873356</v>
      </c>
      <c r="AO110" s="21">
        <f t="shared" si="99"/>
        <v>-0.316821222869206</v>
      </c>
      <c r="AP110" s="21">
        <f t="shared" si="99"/>
        <v>-0.67532514555804324</v>
      </c>
      <c r="AQ110" s="21">
        <f t="shared" si="99"/>
        <v>-0.48613794803123161</v>
      </c>
      <c r="AR110" s="21">
        <f t="shared" si="99"/>
        <v>-0.46225481547346381</v>
      </c>
      <c r="AS110" s="21">
        <f t="shared" si="99"/>
        <v>3.349188689504941</v>
      </c>
      <c r="AT110" s="21">
        <f t="shared" si="99"/>
        <v>2.7136848953011632</v>
      </c>
      <c r="AU110" s="21">
        <f t="shared" si="99"/>
        <v>2.6790270797642357</v>
      </c>
      <c r="AV110" s="21">
        <f t="shared" si="99"/>
        <v>3.8944500107530002</v>
      </c>
      <c r="AW110" s="21">
        <f t="shared" si="99"/>
        <v>-0.316821222869206</v>
      </c>
      <c r="AX110" s="21">
        <f t="shared" si="99"/>
        <v>-8.7514714534758897E-2</v>
      </c>
      <c r="AY110" s="21">
        <f t="shared" si="99"/>
        <v>3.17915197379692</v>
      </c>
      <c r="AZ110" s="21">
        <f t="shared" si="99"/>
        <v>3.2356406345709474</v>
      </c>
      <c r="BA110" s="21">
        <f t="shared" si="99"/>
        <v>3.5590048157560399</v>
      </c>
      <c r="BB110" s="21">
        <f t="shared" si="99"/>
        <v>3.4424808120836476</v>
      </c>
      <c r="BC110" s="21">
        <f t="shared" si="99"/>
        <v>2.0237326795015522</v>
      </c>
      <c r="BD110" s="21">
        <f t="shared" si="99"/>
        <v>3.6171793552300984</v>
      </c>
      <c r="BE110" s="21">
        <f t="shared" si="99"/>
        <v>2.9175293884546836</v>
      </c>
      <c r="BF110" s="21">
        <f t="shared" si="99"/>
        <v>3.694688559228672</v>
      </c>
      <c r="BG110" s="21">
        <f t="shared" si="99"/>
        <v>3.4774926842682801</v>
      </c>
      <c r="BH110" s="21">
        <f t="shared" si="99"/>
        <v>2.6921349514760964</v>
      </c>
      <c r="BI110" s="21">
        <f t="shared" si="99"/>
        <v>3.2995626415016353</v>
      </c>
      <c r="BJ110" s="21">
        <f t="shared" si="99"/>
        <v>2.8818759536810319</v>
      </c>
      <c r="BK110" s="21">
        <f t="shared" si="99"/>
        <v>3.6274457081202773</v>
      </c>
      <c r="BL110" s="21">
        <f t="shared" si="99"/>
        <v>3.596091427254918</v>
      </c>
      <c r="BM110" s="21">
        <f t="shared" si="99"/>
        <v>3.9810350550646141</v>
      </c>
      <c r="BN110" s="21">
        <f t="shared" ref="BN110:BO110" si="100">(BN109-0.35*SIN(((BN37/BN19)-1.875)*(PI()/1.25)))</f>
        <v>3.824205818201865</v>
      </c>
      <c r="BO110" s="21">
        <f t="shared" si="100"/>
        <v>3.5281952323931685</v>
      </c>
      <c r="BP110" s="21"/>
      <c r="BQ110" s="21"/>
    </row>
    <row r="111" spans="1:69" ht="15" thickBot="1" x14ac:dyDescent="0.4">
      <c r="A111" s="9" t="s">
        <v>121</v>
      </c>
      <c r="B111" s="22">
        <f t="shared" ref="B111" si="101">((B110/(3*(B67)^(1/3)))-1)*100</f>
        <v>-7.5859848109716799</v>
      </c>
      <c r="C111" s="22"/>
      <c r="D111" s="22">
        <f t="shared" ref="D111:BA111" si="102">((D110/(3*(D67)^(1/3)))-1)*100</f>
        <v>-124.45866258315993</v>
      </c>
      <c r="E111" s="22">
        <f t="shared" si="102"/>
        <v>12.899694874437785</v>
      </c>
      <c r="F111" s="22">
        <f t="shared" si="102"/>
        <v>-3.6719796133380722</v>
      </c>
      <c r="G111" s="22">
        <f t="shared" si="102"/>
        <v>-114.64488960448121</v>
      </c>
      <c r="H111" s="22">
        <f t="shared" si="102"/>
        <v>-116.54241419103622</v>
      </c>
      <c r="I111" s="22">
        <f t="shared" si="102"/>
        <v>-124.00573514366467</v>
      </c>
      <c r="J111" s="22">
        <f t="shared" si="102"/>
        <v>-1.1989950006106476</v>
      </c>
      <c r="K111" s="22"/>
      <c r="L111" s="22"/>
      <c r="M111" s="22"/>
      <c r="N111" s="22">
        <f t="shared" si="102"/>
        <v>-4.6215431328957779</v>
      </c>
      <c r="O111" s="22"/>
      <c r="P111" s="22"/>
      <c r="Q111" s="22">
        <f t="shared" si="102"/>
        <v>-18.027315962048661</v>
      </c>
      <c r="R111" s="22">
        <f t="shared" si="102"/>
        <v>7.8859049838104989</v>
      </c>
      <c r="S111" s="22">
        <f t="shared" si="102"/>
        <v>-2.498613381707826</v>
      </c>
      <c r="T111" s="22">
        <f t="shared" si="102"/>
        <v>2.0419267700710453</v>
      </c>
      <c r="U111" s="22"/>
      <c r="V111" s="22">
        <f t="shared" si="102"/>
        <v>-21.561119916673221</v>
      </c>
      <c r="W111" s="22"/>
      <c r="X111" s="22"/>
      <c r="Y111" s="22">
        <f t="shared" si="102"/>
        <v>15.55394921488551</v>
      </c>
      <c r="Z111" s="22"/>
      <c r="AA111" s="22"/>
      <c r="AB111" s="22"/>
      <c r="AC111" s="22"/>
      <c r="AD111" s="22"/>
      <c r="AE111" s="22">
        <f t="shared" si="102"/>
        <v>25.052845668871516</v>
      </c>
      <c r="AF111" s="22">
        <f t="shared" si="102"/>
        <v>-2.2937072107345635</v>
      </c>
      <c r="AG111" s="22"/>
      <c r="AH111" s="22"/>
      <c r="AI111" s="22">
        <f t="shared" si="102"/>
        <v>-117.45182270496018</v>
      </c>
      <c r="AJ111" s="22">
        <f t="shared" si="102"/>
        <v>-123.8943096056083</v>
      </c>
      <c r="AK111" s="22">
        <f t="shared" si="102"/>
        <v>-120.53317521975887</v>
      </c>
      <c r="AL111" s="22">
        <f t="shared" si="102"/>
        <v>-115.46131971300144</v>
      </c>
      <c r="AM111" s="22"/>
      <c r="AN111" s="22"/>
      <c r="AO111" s="22"/>
      <c r="AP111" s="22">
        <f t="shared" si="102"/>
        <v>-119.76627083408688</v>
      </c>
      <c r="AQ111" s="22">
        <f t="shared" si="102"/>
        <v>-112.90564508132061</v>
      </c>
      <c r="AR111" s="22">
        <f t="shared" si="102"/>
        <v>-114.10723878436804</v>
      </c>
      <c r="AS111" s="22"/>
      <c r="AT111" s="22"/>
      <c r="AU111" s="22">
        <f t="shared" si="102"/>
        <v>-5.0272858954877435</v>
      </c>
      <c r="AV111" s="22">
        <f t="shared" si="102"/>
        <v>2.8306085658806657</v>
      </c>
      <c r="AW111" s="22"/>
      <c r="AX111" s="22"/>
      <c r="AY111" s="22"/>
      <c r="AZ111" s="22">
        <f t="shared" si="102"/>
        <v>-5.5958681516746989</v>
      </c>
      <c r="BA111" s="22">
        <f t="shared" si="102"/>
        <v>7.3535370422691981</v>
      </c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9"/>
      <c r="BQ111" s="22"/>
    </row>
    <row r="112" spans="1:69" x14ac:dyDescent="0.35">
      <c r="A112" s="3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Q112" s="20"/>
    </row>
    <row r="113" spans="1:69" x14ac:dyDescent="0.35">
      <c r="A113" t="s">
        <v>122</v>
      </c>
      <c r="B113" s="21">
        <f t="shared" ref="B113:BM113" si="103">4.7+0.36*(B79)^1.27</f>
        <v>10.514097283120392</v>
      </c>
      <c r="C113" s="21">
        <f t="shared" si="103"/>
        <v>11.945827238635342</v>
      </c>
      <c r="D113" s="21">
        <f t="shared" si="103"/>
        <v>38.739458591487328</v>
      </c>
      <c r="E113" s="21">
        <f t="shared" si="103"/>
        <v>12.865078807051894</v>
      </c>
      <c r="F113" s="21">
        <f t="shared" si="103"/>
        <v>12.557003185905447</v>
      </c>
      <c r="G113" s="21">
        <f t="shared" si="103"/>
        <v>27.062328228398886</v>
      </c>
      <c r="H113" s="21">
        <f t="shared" si="103"/>
        <v>17.664144596967972</v>
      </c>
      <c r="I113" s="21">
        <f t="shared" si="103"/>
        <v>24.833398554992385</v>
      </c>
      <c r="J113" s="21">
        <f t="shared" si="103"/>
        <v>12.850832614021183</v>
      </c>
      <c r="K113" s="21">
        <f t="shared" si="103"/>
        <v>14.48500061839734</v>
      </c>
      <c r="L113" s="21">
        <f t="shared" si="103"/>
        <v>14.225052211410649</v>
      </c>
      <c r="M113" s="21">
        <f t="shared" si="103"/>
        <v>12.336448485375787</v>
      </c>
      <c r="N113" s="21">
        <f t="shared" si="103"/>
        <v>16.114991957305097</v>
      </c>
      <c r="O113" s="21">
        <f t="shared" si="103"/>
        <v>14.891071828665297</v>
      </c>
      <c r="P113" s="21">
        <f t="shared" si="103"/>
        <v>14.9557438196546</v>
      </c>
      <c r="Q113" s="21">
        <f t="shared" si="103"/>
        <v>11.325879780361328</v>
      </c>
      <c r="R113" s="21">
        <f t="shared" si="103"/>
        <v>12.780123191929899</v>
      </c>
      <c r="S113" s="21">
        <f t="shared" si="103"/>
        <v>14.050367008396023</v>
      </c>
      <c r="T113" s="21">
        <f t="shared" si="103"/>
        <v>13.95959955924684</v>
      </c>
      <c r="U113" s="21">
        <f t="shared" si="103"/>
        <v>14.078455390926827</v>
      </c>
      <c r="V113" s="21">
        <f t="shared" si="103"/>
        <v>11.052483009043845</v>
      </c>
      <c r="W113" s="21">
        <f t="shared" si="103"/>
        <v>12.38678001984594</v>
      </c>
      <c r="X113" s="21">
        <f t="shared" si="103"/>
        <v>12.002141060879858</v>
      </c>
      <c r="Y113" s="21">
        <f t="shared" si="103"/>
        <v>12.466738449966531</v>
      </c>
      <c r="Z113" s="21">
        <f t="shared" si="103"/>
        <v>10.818652733866756</v>
      </c>
      <c r="AA113" s="21">
        <f t="shared" si="103"/>
        <v>12.483888210831253</v>
      </c>
      <c r="AB113" s="21">
        <f t="shared" si="103"/>
        <v>12.939887256021397</v>
      </c>
      <c r="AC113" s="21">
        <f t="shared" si="103"/>
        <v>11.471611097438362</v>
      </c>
      <c r="AD113" s="21">
        <f t="shared" si="103"/>
        <v>10.1090908697727</v>
      </c>
      <c r="AE113" s="21">
        <f t="shared" si="103"/>
        <v>11.069144135008504</v>
      </c>
      <c r="AF113" s="21">
        <f t="shared" si="103"/>
        <v>12.589317965112123</v>
      </c>
      <c r="AG113" s="21">
        <f t="shared" si="103"/>
        <v>9.8921285092995284</v>
      </c>
      <c r="AH113" s="21">
        <f t="shared" si="103"/>
        <v>21.801040113443801</v>
      </c>
      <c r="AI113" s="21">
        <f t="shared" si="103"/>
        <v>16.725677516776809</v>
      </c>
      <c r="AJ113" s="21">
        <f t="shared" si="103"/>
        <v>22.675600464844639</v>
      </c>
      <c r="AK113" s="21">
        <f t="shared" si="103"/>
        <v>15.016595110354039</v>
      </c>
      <c r="AL113" s="21">
        <f t="shared" si="103"/>
        <v>17.599565544137967</v>
      </c>
      <c r="AM113" s="21">
        <f t="shared" si="103"/>
        <v>20.724540317626847</v>
      </c>
      <c r="AN113" s="21">
        <f t="shared" si="103"/>
        <v>25.791271269968245</v>
      </c>
      <c r="AO113" s="21">
        <f t="shared" si="103"/>
        <v>28.145750590519729</v>
      </c>
      <c r="AP113" s="21">
        <f t="shared" si="103"/>
        <v>37.180566474727229</v>
      </c>
      <c r="AQ113" s="21">
        <f t="shared" si="103"/>
        <v>26.87446373482145</v>
      </c>
      <c r="AR113" s="21">
        <f t="shared" si="103"/>
        <v>49.289114018462854</v>
      </c>
      <c r="AS113" s="21">
        <f t="shared" si="103"/>
        <v>10.721231293901646</v>
      </c>
      <c r="AT113" s="21">
        <f t="shared" si="103"/>
        <v>9.5180928531091826</v>
      </c>
      <c r="AU113" s="21">
        <f t="shared" si="103"/>
        <v>10.229420446422939</v>
      </c>
      <c r="AV113" s="21">
        <f t="shared" si="103"/>
        <v>17.064377288211624</v>
      </c>
      <c r="AW113" s="21">
        <f t="shared" si="103"/>
        <v>18.29768274958791</v>
      </c>
      <c r="AX113" s="21">
        <f t="shared" si="103"/>
        <v>13.463433582841741</v>
      </c>
      <c r="AY113" s="21">
        <f t="shared" si="103"/>
        <v>13.844617675168141</v>
      </c>
      <c r="AZ113" s="21">
        <f t="shared" si="103"/>
        <v>11.967985159868947</v>
      </c>
      <c r="BA113" s="21">
        <f t="shared" si="103"/>
        <v>13.277865872836614</v>
      </c>
      <c r="BB113" s="21">
        <f t="shared" si="103"/>
        <v>14.979904669911669</v>
      </c>
      <c r="BC113" s="21">
        <f t="shared" si="103"/>
        <v>14.885478441467122</v>
      </c>
      <c r="BD113" s="21">
        <f t="shared" si="103"/>
        <v>14.581973651601107</v>
      </c>
      <c r="BE113" s="21">
        <f t="shared" si="103"/>
        <v>10.211189303622424</v>
      </c>
      <c r="BF113" s="21">
        <f t="shared" si="103"/>
        <v>14.458560329491061</v>
      </c>
      <c r="BG113" s="21">
        <f t="shared" si="103"/>
        <v>11.808820528471003</v>
      </c>
      <c r="BH113" s="21">
        <f t="shared" si="103"/>
        <v>11.649061396002066</v>
      </c>
      <c r="BI113" s="21">
        <f t="shared" si="103"/>
        <v>13.329930176488006</v>
      </c>
      <c r="BJ113" s="21">
        <f t="shared" si="103"/>
        <v>8.898595990231879</v>
      </c>
      <c r="BK113" s="21">
        <f t="shared" si="103"/>
        <v>9.8319833216822694</v>
      </c>
      <c r="BL113" s="21">
        <f t="shared" si="103"/>
        <v>10.034716783402427</v>
      </c>
      <c r="BM113" s="21">
        <f t="shared" si="103"/>
        <v>10.456897665020712</v>
      </c>
      <c r="BN113" s="21">
        <f t="shared" ref="BN113:BQ113" si="104">4.7+0.36*(BN79)^1.27</f>
        <v>10.398210327930293</v>
      </c>
      <c r="BO113" s="21">
        <f t="shared" si="104"/>
        <v>17.389611141620257</v>
      </c>
      <c r="BP113" s="21">
        <f t="shared" si="104"/>
        <v>63.851390008608824</v>
      </c>
      <c r="BQ113" s="21">
        <f t="shared" si="104"/>
        <v>21.32078598436609</v>
      </c>
    </row>
    <row r="114" spans="1:69" x14ac:dyDescent="0.35">
      <c r="A114" t="s">
        <v>123</v>
      </c>
      <c r="B114" s="21">
        <f>(B82-B113)*100/B113</f>
        <v>3.1782920499519971</v>
      </c>
      <c r="C114" s="21">
        <f t="shared" ref="C114:I114" si="105">(C82-C113)*100/C113</f>
        <v>11.201829949514039</v>
      </c>
      <c r="D114" s="21">
        <f t="shared" si="105"/>
        <v>-5.7774293560241556</v>
      </c>
      <c r="E114" s="21">
        <f t="shared" si="105"/>
        <v>-3.2228573049704585</v>
      </c>
      <c r="F114" s="21">
        <f t="shared" si="105"/>
        <v>-2.158298467729054</v>
      </c>
      <c r="G114" s="21">
        <f t="shared" si="105"/>
        <v>-9.4470626017229193</v>
      </c>
      <c r="H114" s="21">
        <f t="shared" si="105"/>
        <v>21.389936886796406</v>
      </c>
      <c r="I114" s="21">
        <f t="shared" si="105"/>
        <v>4.9404412073217916</v>
      </c>
      <c r="J114" s="21"/>
      <c r="K114" s="21"/>
      <c r="L114" s="21">
        <f t="shared" ref="L114:BB114" si="106">(L82-L113)*100/L113</f>
        <v>-1.724454120691965</v>
      </c>
      <c r="M114" s="21">
        <f t="shared" si="106"/>
        <v>-2.0870780377211315</v>
      </c>
      <c r="N114" s="21">
        <f t="shared" si="106"/>
        <v>1.6549541331531419</v>
      </c>
      <c r="O114" s="21">
        <f t="shared" si="106"/>
        <v>1.3758699950994715</v>
      </c>
      <c r="P114" s="21">
        <f t="shared" si="106"/>
        <v>-0.68387170797831698</v>
      </c>
      <c r="Q114" s="21">
        <f t="shared" si="106"/>
        <v>-10.710902781334715</v>
      </c>
      <c r="R114" s="21"/>
      <c r="S114" s="21">
        <f t="shared" si="106"/>
        <v>-2.1936628517838193</v>
      </c>
      <c r="T114" s="21"/>
      <c r="U114" s="21"/>
      <c r="V114" s="21"/>
      <c r="W114" s="21">
        <f t="shared" si="106"/>
        <v>-1.9519311213205437E-2</v>
      </c>
      <c r="X114" s="21"/>
      <c r="Y114" s="21"/>
      <c r="Z114" s="21">
        <f t="shared" si="106"/>
        <v>-5.7129907426720568</v>
      </c>
      <c r="AA114" s="21">
        <f t="shared" si="106"/>
        <v>-4.5193717453863913</v>
      </c>
      <c r="AB114" s="21">
        <f t="shared" si="106"/>
        <v>-8.3447084193823642</v>
      </c>
      <c r="AC114" s="21">
        <f t="shared" si="106"/>
        <v>-1.8028915367331704</v>
      </c>
      <c r="AD114" s="21"/>
      <c r="AE114" s="21">
        <f t="shared" si="106"/>
        <v>-0.87204755829995029</v>
      </c>
      <c r="AF114" s="21"/>
      <c r="AG114" s="21"/>
      <c r="AH114" s="21">
        <f t="shared" si="106"/>
        <v>10.911650492336125</v>
      </c>
      <c r="AI114" s="21"/>
      <c r="AJ114" s="21"/>
      <c r="AK114" s="21"/>
      <c r="AL114" s="21"/>
      <c r="AM114" s="21">
        <f t="shared" si="106"/>
        <v>14.835715258420279</v>
      </c>
      <c r="AN114" s="21">
        <f t="shared" si="106"/>
        <v>1.97445460715607</v>
      </c>
      <c r="AO114" s="21">
        <f t="shared" si="106"/>
        <v>2.3188217455662716</v>
      </c>
      <c r="AP114" s="21">
        <f t="shared" si="106"/>
        <v>-0.86255952415762005</v>
      </c>
      <c r="AQ114" s="21">
        <f t="shared" si="106"/>
        <v>-2.2170968295115334</v>
      </c>
      <c r="AR114" s="21">
        <f t="shared" si="106"/>
        <v>-4.4619208978510878</v>
      </c>
      <c r="AS114" s="21"/>
      <c r="AT114" s="21"/>
      <c r="AU114" s="21"/>
      <c r="AV114" s="21">
        <f t="shared" si="106"/>
        <v>-4.0006710700391253</v>
      </c>
      <c r="AW114" s="21">
        <f t="shared" si="106"/>
        <v>0.43854627404831509</v>
      </c>
      <c r="AX114" s="21">
        <f t="shared" si="106"/>
        <v>6.9415138992177035</v>
      </c>
      <c r="AY114" s="21"/>
      <c r="AZ114" s="21">
        <f t="shared" si="106"/>
        <v>-0.54916897827411459</v>
      </c>
      <c r="BA114" s="21">
        <f t="shared" si="106"/>
        <v>0.32537654058949622</v>
      </c>
      <c r="BB114" s="21">
        <f t="shared" si="106"/>
        <v>5.4154690865746185</v>
      </c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Q114" s="21">
        <f t="shared" ref="BQ114" si="107">(BQ82-BQ113)*100/BQ113</f>
        <v>10.260564140790699</v>
      </c>
    </row>
    <row r="115" spans="1:69" ht="15" thickBot="1" x14ac:dyDescent="0.4">
      <c r="A115" s="9" t="s">
        <v>124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</row>
    <row r="117" spans="1:69" x14ac:dyDescent="0.35">
      <c r="A117" t="s">
        <v>125</v>
      </c>
      <c r="B117" s="21">
        <f t="shared" ref="B117:BC117" si="108">(B17*B13*B21*PI()*B24*B31/B57)^(1/2)*(B25*B44)^(1/6)*(COS((B23/2)*(PI()/180)))^(-1/4)*(3.14+(2/3)*(B17*B23/1000)-1.1*(B17*B23/1000)^2)*(0.75+2.1*B59-3.8*(B59)^2)</f>
        <v>62.361902217435535</v>
      </c>
      <c r="C117" s="21">
        <f t="shared" si="108"/>
        <v>156.12441756680698</v>
      </c>
      <c r="D117" s="21">
        <f t="shared" si="108"/>
        <v>296.56924391136442</v>
      </c>
      <c r="E117" s="21">
        <f t="shared" si="108"/>
        <v>196.24445399417709</v>
      </c>
      <c r="F117" s="21">
        <f t="shared" si="108"/>
        <v>248.74298182533792</v>
      </c>
      <c r="G117" s="21">
        <f t="shared" si="108"/>
        <v>133.25097875971412</v>
      </c>
      <c r="H117" s="21">
        <f t="shared" si="108"/>
        <v>206.23894845229913</v>
      </c>
      <c r="I117" s="21">
        <f t="shared" si="108"/>
        <v>177.62113529041807</v>
      </c>
      <c r="J117" s="21">
        <f t="shared" si="108"/>
        <v>155.12412067042149</v>
      </c>
      <c r="K117" s="21">
        <f t="shared" si="108"/>
        <v>207.71172572567178</v>
      </c>
      <c r="L117" s="21">
        <f t="shared" si="108"/>
        <v>197.72411585011452</v>
      </c>
      <c r="M117" s="21">
        <f t="shared" si="108"/>
        <v>161.07540448200942</v>
      </c>
      <c r="N117" s="21">
        <f t="shared" si="108"/>
        <v>243.07026924741939</v>
      </c>
      <c r="O117" s="21"/>
      <c r="P117" s="21"/>
      <c r="Q117" s="21">
        <f t="shared" si="108"/>
        <v>171.94579230328341</v>
      </c>
      <c r="R117" s="21">
        <f t="shared" si="108"/>
        <v>188.53551823640569</v>
      </c>
      <c r="S117" s="21">
        <f t="shared" si="108"/>
        <v>266.77300582246619</v>
      </c>
      <c r="T117" s="21">
        <f t="shared" si="108"/>
        <v>239.9589491294555</v>
      </c>
      <c r="U117" s="21">
        <f t="shared" si="108"/>
        <v>262.43670398335263</v>
      </c>
      <c r="V117" s="21">
        <f t="shared" si="108"/>
        <v>93.822530657813786</v>
      </c>
      <c r="W117" s="21">
        <f t="shared" si="108"/>
        <v>183.11193920730227</v>
      </c>
      <c r="X117" s="21">
        <f t="shared" si="108"/>
        <v>162.19370681228256</v>
      </c>
      <c r="Y117" s="21">
        <f t="shared" si="108"/>
        <v>90.0657687435003</v>
      </c>
      <c r="Z117" s="21">
        <f t="shared" si="108"/>
        <v>152.2090335262094</v>
      </c>
      <c r="AA117" s="21">
        <f t="shared" si="108"/>
        <v>87.724445958044527</v>
      </c>
      <c r="AB117" s="21">
        <f t="shared" si="108"/>
        <v>78.652241810512578</v>
      </c>
      <c r="AC117" s="21">
        <f t="shared" si="108"/>
        <v>73.206358646835383</v>
      </c>
      <c r="AD117" s="21">
        <f t="shared" si="108"/>
        <v>125.93644620317225</v>
      </c>
      <c r="AE117" s="21">
        <f t="shared" si="108"/>
        <v>115.59791461837557</v>
      </c>
      <c r="AF117" s="21">
        <f t="shared" si="108"/>
        <v>99.039482310342279</v>
      </c>
      <c r="AG117" s="21">
        <f t="shared" si="108"/>
        <v>121.04936798865737</v>
      </c>
      <c r="AH117" s="21">
        <f t="shared" si="108"/>
        <v>180.65631093276153</v>
      </c>
      <c r="AI117" s="21">
        <f t="shared" si="108"/>
        <v>169.58659145624767</v>
      </c>
      <c r="AJ117" s="21">
        <f t="shared" si="108"/>
        <v>201.55359963526581</v>
      </c>
      <c r="AK117" s="21">
        <f t="shared" si="108"/>
        <v>195.07500332700832</v>
      </c>
      <c r="AL117" s="21">
        <f t="shared" si="108"/>
        <v>96.300915008285855</v>
      </c>
      <c r="AM117" s="21">
        <f t="shared" si="108"/>
        <v>172.28337713211803</v>
      </c>
      <c r="AN117" s="21">
        <f t="shared" si="108"/>
        <v>162.39633817435933</v>
      </c>
      <c r="AO117" s="21">
        <f t="shared" si="108"/>
        <v>174.22172475693483</v>
      </c>
      <c r="AP117" s="21">
        <f t="shared" si="108"/>
        <v>223.89841715707249</v>
      </c>
      <c r="AQ117" s="21">
        <f t="shared" si="108"/>
        <v>229.17212230249072</v>
      </c>
      <c r="AR117" s="21">
        <f t="shared" si="108"/>
        <v>242.58794379420527</v>
      </c>
      <c r="AS117" s="21">
        <f t="shared" si="108"/>
        <v>103.6628992347204</v>
      </c>
      <c r="AT117" s="21">
        <f t="shared" si="108"/>
        <v>119.09287754841334</v>
      </c>
      <c r="AU117" s="21">
        <f t="shared" si="108"/>
        <v>110.45340849523927</v>
      </c>
      <c r="AV117" s="21">
        <f t="shared" si="108"/>
        <v>243.07026924741939</v>
      </c>
      <c r="AW117" s="21">
        <f t="shared" si="108"/>
        <v>151.14756187353021</v>
      </c>
      <c r="AX117" s="21">
        <f t="shared" si="108"/>
        <v>141.14427253266845</v>
      </c>
      <c r="AY117" s="21">
        <f t="shared" si="108"/>
        <v>268.19315832994766</v>
      </c>
      <c r="AZ117" s="21">
        <f t="shared" si="108"/>
        <v>171.06331872381904</v>
      </c>
      <c r="BA117" s="21">
        <f t="shared" si="108"/>
        <v>204.74723292196191</v>
      </c>
      <c r="BB117" s="21">
        <f t="shared" si="108"/>
        <v>246.87444028757594</v>
      </c>
      <c r="BC117" s="21">
        <f t="shared" si="108"/>
        <v>129.92653659304</v>
      </c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Q117" s="21"/>
    </row>
    <row r="118" spans="1:69" x14ac:dyDescent="0.35">
      <c r="A118" t="s">
        <v>126</v>
      </c>
      <c r="B118" s="29">
        <f t="shared" ref="B118:BE118" si="109">B50</f>
        <v>3100</v>
      </c>
      <c r="C118" s="29">
        <f t="shared" si="109"/>
        <v>8500</v>
      </c>
      <c r="D118" s="29">
        <f t="shared" si="109"/>
        <v>12000</v>
      </c>
      <c r="E118" s="29">
        <f t="shared" si="109"/>
        <v>9750</v>
      </c>
      <c r="F118" s="29">
        <f t="shared" si="109"/>
        <v>11600</v>
      </c>
      <c r="G118" s="29">
        <f t="shared" si="109"/>
        <v>5400</v>
      </c>
      <c r="H118" s="29">
        <f t="shared" si="109"/>
        <v>10000</v>
      </c>
      <c r="I118" s="29">
        <f t="shared" si="109"/>
        <v>7500</v>
      </c>
      <c r="J118" s="29">
        <f t="shared" si="109"/>
        <v>7000</v>
      </c>
      <c r="K118" s="29">
        <f t="shared" si="109"/>
        <v>9250</v>
      </c>
      <c r="L118" s="29">
        <f t="shared" si="109"/>
        <v>8750</v>
      </c>
      <c r="M118" s="29">
        <f t="shared" si="109"/>
        <v>7200</v>
      </c>
      <c r="N118" s="29">
        <f t="shared" si="109"/>
        <v>9500</v>
      </c>
      <c r="O118" s="29"/>
      <c r="P118" s="29"/>
      <c r="Q118" s="29">
        <f t="shared" si="109"/>
        <v>8000</v>
      </c>
      <c r="R118" s="29">
        <f t="shared" si="109"/>
        <v>9500</v>
      </c>
      <c r="S118" s="29">
        <f t="shared" si="109"/>
        <v>12200</v>
      </c>
      <c r="T118" s="29">
        <f t="shared" si="109"/>
        <v>11000</v>
      </c>
      <c r="U118" s="29">
        <f t="shared" si="109"/>
        <v>10750</v>
      </c>
      <c r="V118" s="29">
        <f t="shared" si="109"/>
        <v>4200</v>
      </c>
      <c r="W118" s="29">
        <f t="shared" si="109"/>
        <v>7300</v>
      </c>
      <c r="X118" s="29">
        <f t="shared" si="109"/>
        <v>6000</v>
      </c>
      <c r="Y118" s="29">
        <f t="shared" si="109"/>
        <v>3200</v>
      </c>
      <c r="Z118" s="29">
        <f t="shared" si="109"/>
        <v>6100</v>
      </c>
      <c r="AA118" s="29">
        <f t="shared" si="109"/>
        <v>4000</v>
      </c>
      <c r="AB118" s="29">
        <f t="shared" si="109"/>
        <v>3000</v>
      </c>
      <c r="AC118" s="29">
        <f t="shared" si="109"/>
        <v>2800</v>
      </c>
      <c r="AD118" s="29">
        <f t="shared" si="109"/>
        <v>5600</v>
      </c>
      <c r="AE118" s="29">
        <f t="shared" si="109"/>
        <v>6000</v>
      </c>
      <c r="AF118" s="29">
        <f t="shared" si="109"/>
        <v>4700</v>
      </c>
      <c r="AG118" s="29">
        <f t="shared" si="109"/>
        <v>6000</v>
      </c>
      <c r="AH118" s="29">
        <f t="shared" si="109"/>
        <v>7500</v>
      </c>
      <c r="AI118" s="29">
        <f t="shared" si="109"/>
        <v>8000</v>
      </c>
      <c r="AJ118" s="29">
        <f t="shared" si="109"/>
        <v>7750</v>
      </c>
      <c r="AK118" s="29">
        <f t="shared" si="109"/>
        <v>8000</v>
      </c>
      <c r="AL118" s="29">
        <f t="shared" si="109"/>
        <v>4500</v>
      </c>
      <c r="AM118" s="29">
        <f t="shared" si="109"/>
        <v>5800</v>
      </c>
      <c r="AN118" s="29">
        <f t="shared" si="109"/>
        <v>7200</v>
      </c>
      <c r="AO118" s="29">
        <f t="shared" si="109"/>
        <v>7500</v>
      </c>
      <c r="AP118" s="29">
        <f t="shared" si="109"/>
        <v>9500</v>
      </c>
      <c r="AQ118" s="29">
        <f t="shared" si="109"/>
        <v>9500</v>
      </c>
      <c r="AR118" s="29">
        <f t="shared" si="109"/>
        <v>11000</v>
      </c>
      <c r="AS118" s="29">
        <f t="shared" si="109"/>
        <v>2750</v>
      </c>
      <c r="AT118" s="29">
        <f t="shared" si="109"/>
        <v>4000</v>
      </c>
      <c r="AU118" s="29">
        <f t="shared" si="109"/>
        <v>4200</v>
      </c>
      <c r="AV118" s="29">
        <f t="shared" si="109"/>
        <v>8500</v>
      </c>
      <c r="AW118" s="29">
        <f t="shared" si="109"/>
        <v>6500</v>
      </c>
      <c r="AX118" s="29">
        <f t="shared" si="109"/>
        <v>6000</v>
      </c>
      <c r="AY118" s="29">
        <f t="shared" si="109"/>
        <v>12300</v>
      </c>
      <c r="AZ118" s="29">
        <f t="shared" si="109"/>
        <v>7500</v>
      </c>
      <c r="BA118" s="29">
        <f t="shared" si="109"/>
        <v>10250</v>
      </c>
      <c r="BB118" s="29">
        <f t="shared" si="109"/>
        <v>11000</v>
      </c>
      <c r="BC118" s="29">
        <f t="shared" si="109"/>
        <v>5500</v>
      </c>
      <c r="BD118" s="29">
        <f t="shared" si="109"/>
        <v>14400</v>
      </c>
      <c r="BE118" s="29">
        <f t="shared" si="109"/>
        <v>2000</v>
      </c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Q118" s="29"/>
    </row>
    <row r="119" spans="1:69" x14ac:dyDescent="0.35">
      <c r="A119" t="s">
        <v>127</v>
      </c>
      <c r="B119" s="19">
        <f t="shared" ref="B119:BC119" si="110">B50/B117</f>
        <v>49.709837092385591</v>
      </c>
      <c r="C119" s="19">
        <f t="shared" si="110"/>
        <v>54.443757949410937</v>
      </c>
      <c r="D119" s="19">
        <f t="shared" si="110"/>
        <v>40.462725809782341</v>
      </c>
      <c r="E119" s="19">
        <f t="shared" si="110"/>
        <v>49.682932697243508</v>
      </c>
      <c r="F119" s="19">
        <f t="shared" si="110"/>
        <v>46.63448156356538</v>
      </c>
      <c r="G119" s="19">
        <f t="shared" si="110"/>
        <v>40.525030662158159</v>
      </c>
      <c r="H119" s="19">
        <f t="shared" si="110"/>
        <v>48.487446600383016</v>
      </c>
      <c r="I119" s="19">
        <f t="shared" si="110"/>
        <v>42.224704778162703</v>
      </c>
      <c r="J119" s="19">
        <f t="shared" si="110"/>
        <v>45.125155067742696</v>
      </c>
      <c r="K119" s="19">
        <f t="shared" si="110"/>
        <v>44.532873470112243</v>
      </c>
      <c r="L119" s="19">
        <f t="shared" si="110"/>
        <v>44.253580107714171</v>
      </c>
      <c r="M119" s="19">
        <f t="shared" si="110"/>
        <v>44.699561817981781</v>
      </c>
      <c r="N119" s="19">
        <f t="shared" si="110"/>
        <v>39.08334832315515</v>
      </c>
      <c r="O119" s="19"/>
      <c r="P119" s="19"/>
      <c r="Q119" s="19">
        <f t="shared" si="110"/>
        <v>46.526291180707389</v>
      </c>
      <c r="R119" s="19">
        <f t="shared" si="110"/>
        <v>50.388383519798637</v>
      </c>
      <c r="S119" s="19">
        <f t="shared" si="110"/>
        <v>45.731763460801332</v>
      </c>
      <c r="T119" s="19">
        <f t="shared" si="110"/>
        <v>45.84117425045735</v>
      </c>
      <c r="U119" s="19">
        <f t="shared" si="110"/>
        <v>40.96225808674199</v>
      </c>
      <c r="V119" s="19">
        <f t="shared" si="110"/>
        <v>44.765366810644785</v>
      </c>
      <c r="W119" s="19">
        <f t="shared" si="110"/>
        <v>39.866324564099671</v>
      </c>
      <c r="X119" s="19">
        <f t="shared" si="110"/>
        <v>36.992803962142588</v>
      </c>
      <c r="Y119" s="19">
        <f t="shared" si="110"/>
        <v>35.529591815435779</v>
      </c>
      <c r="Z119" s="19">
        <f t="shared" si="110"/>
        <v>40.076464968484409</v>
      </c>
      <c r="AA119" s="19">
        <f t="shared" si="110"/>
        <v>45.59732417019832</v>
      </c>
      <c r="AB119" s="19">
        <f t="shared" si="110"/>
        <v>38.142587305108741</v>
      </c>
      <c r="AC119" s="19">
        <f t="shared" si="110"/>
        <v>38.248043636589763</v>
      </c>
      <c r="AD119" s="19">
        <f t="shared" si="110"/>
        <v>44.46687332248176</v>
      </c>
      <c r="AE119" s="19">
        <f t="shared" si="110"/>
        <v>51.904050516896035</v>
      </c>
      <c r="AF119" s="19">
        <f t="shared" si="110"/>
        <v>47.455821560864507</v>
      </c>
      <c r="AG119" s="19">
        <f t="shared" si="110"/>
        <v>49.566553710236761</v>
      </c>
      <c r="AH119" s="19">
        <f t="shared" si="110"/>
        <v>41.515294767595606</v>
      </c>
      <c r="AI119" s="19">
        <f t="shared" si="110"/>
        <v>47.173540851924912</v>
      </c>
      <c r="AJ119" s="19">
        <f t="shared" si="110"/>
        <v>38.451310291776018</v>
      </c>
      <c r="AK119" s="19">
        <f t="shared" si="110"/>
        <v>41.009867300063206</v>
      </c>
      <c r="AL119" s="19">
        <f t="shared" si="110"/>
        <v>46.728527964794665</v>
      </c>
      <c r="AM119" s="19">
        <f t="shared" si="110"/>
        <v>33.665464983033068</v>
      </c>
      <c r="AN119" s="19">
        <f t="shared" si="110"/>
        <v>44.335975065334353</v>
      </c>
      <c r="AO119" s="19">
        <f t="shared" si="110"/>
        <v>43.048592306519829</v>
      </c>
      <c r="AP119" s="19">
        <f t="shared" si="110"/>
        <v>42.429956051611661</v>
      </c>
      <c r="AQ119" s="19">
        <f t="shared" si="110"/>
        <v>41.453558594097601</v>
      </c>
      <c r="AR119" s="19">
        <f t="shared" si="110"/>
        <v>45.344380384095402</v>
      </c>
      <c r="AS119" s="19">
        <f t="shared" si="110"/>
        <v>26.52829527537396</v>
      </c>
      <c r="AT119" s="19">
        <f t="shared" si="110"/>
        <v>33.587231095108351</v>
      </c>
      <c r="AU119" s="19">
        <f t="shared" si="110"/>
        <v>38.025082767645209</v>
      </c>
      <c r="AV119" s="19">
        <f t="shared" si="110"/>
        <v>34.969311657559871</v>
      </c>
      <c r="AW119" s="19">
        <f t="shared" si="110"/>
        <v>43.004332451215781</v>
      </c>
      <c r="AX119" s="19">
        <f t="shared" si="110"/>
        <v>42.509695167483855</v>
      </c>
      <c r="AY119" s="19">
        <f t="shared" si="110"/>
        <v>45.862467471551923</v>
      </c>
      <c r="AZ119" s="19">
        <f t="shared" si="110"/>
        <v>43.843414566910845</v>
      </c>
      <c r="BA119" s="19">
        <f t="shared" si="110"/>
        <v>50.061726616382266</v>
      </c>
      <c r="BB119" s="19">
        <f t="shared" si="110"/>
        <v>44.557063044624876</v>
      </c>
      <c r="BC119" s="19">
        <f t="shared" si="110"/>
        <v>42.331614035301143</v>
      </c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Q119" s="19"/>
    </row>
    <row r="120" spans="1:69" x14ac:dyDescent="0.35">
      <c r="A120" t="s">
        <v>128</v>
      </c>
      <c r="B120" s="19">
        <v>38.6</v>
      </c>
      <c r="C120" s="19">
        <v>47.4</v>
      </c>
      <c r="D120">
        <v>38.6</v>
      </c>
      <c r="E120" s="19">
        <v>47.4</v>
      </c>
      <c r="F120" s="19">
        <v>47.4</v>
      </c>
      <c r="G120" s="19">
        <v>38.6</v>
      </c>
      <c r="H120" s="19">
        <v>38.6</v>
      </c>
      <c r="I120" s="19">
        <v>38.6</v>
      </c>
      <c r="J120" s="19">
        <v>47.4</v>
      </c>
      <c r="K120" s="19">
        <v>47.4</v>
      </c>
      <c r="L120" s="19">
        <v>47.4</v>
      </c>
      <c r="M120" s="19">
        <v>47.4</v>
      </c>
      <c r="N120" s="19">
        <v>47.4</v>
      </c>
      <c r="O120" s="19"/>
      <c r="P120" s="19"/>
      <c r="Q120" s="19">
        <v>47.4</v>
      </c>
      <c r="R120" s="19">
        <v>47.4</v>
      </c>
      <c r="S120" s="19">
        <v>47.4</v>
      </c>
      <c r="T120" s="19">
        <v>47.4</v>
      </c>
      <c r="U120" s="19">
        <v>47.4</v>
      </c>
      <c r="V120" s="19">
        <v>38.6</v>
      </c>
      <c r="W120" s="19">
        <v>47.4</v>
      </c>
      <c r="X120" s="19">
        <v>47.4</v>
      </c>
      <c r="Y120" s="19">
        <v>38.6</v>
      </c>
      <c r="Z120" s="19">
        <v>47.4</v>
      </c>
      <c r="AA120" s="19">
        <v>38.6</v>
      </c>
      <c r="AB120" s="19">
        <v>38.6</v>
      </c>
      <c r="AC120" s="19">
        <v>38.6</v>
      </c>
      <c r="AD120" s="19">
        <v>38.6</v>
      </c>
      <c r="AE120" s="19">
        <v>38.6</v>
      </c>
      <c r="AF120" s="19">
        <v>38.6</v>
      </c>
      <c r="AG120" s="19">
        <v>38.6</v>
      </c>
      <c r="AH120" s="19">
        <v>38.6</v>
      </c>
      <c r="AI120" s="19">
        <v>38.6</v>
      </c>
      <c r="AJ120" s="19">
        <v>38.6</v>
      </c>
      <c r="AK120" s="19">
        <v>38.6</v>
      </c>
      <c r="AL120" s="19">
        <v>38.6</v>
      </c>
      <c r="AM120" s="19">
        <v>38.6</v>
      </c>
      <c r="AN120" s="19">
        <v>38.6</v>
      </c>
      <c r="AO120" s="19">
        <v>38.6</v>
      </c>
      <c r="AP120" s="19">
        <v>47.4</v>
      </c>
      <c r="AQ120" s="19">
        <v>47.4</v>
      </c>
      <c r="AR120" s="19">
        <v>47.4</v>
      </c>
      <c r="AS120" s="19">
        <v>38.6</v>
      </c>
      <c r="AT120" s="19">
        <v>38.6</v>
      </c>
      <c r="AU120" s="19">
        <v>38.6</v>
      </c>
      <c r="AV120" s="19">
        <v>47.4</v>
      </c>
      <c r="AW120" s="19">
        <v>38.6</v>
      </c>
      <c r="AX120" s="19">
        <v>38.6</v>
      </c>
      <c r="AY120" s="19">
        <v>47.4</v>
      </c>
      <c r="AZ120" s="19">
        <v>47.4</v>
      </c>
      <c r="BA120" s="19">
        <v>47.4</v>
      </c>
      <c r="BB120" s="19">
        <v>47.4</v>
      </c>
      <c r="BC120" s="19">
        <v>38.6</v>
      </c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</row>
    <row r="121" spans="1:69" x14ac:dyDescent="0.35">
      <c r="A121" t="s">
        <v>129</v>
      </c>
      <c r="B121" s="30">
        <f t="shared" ref="B121" si="111">((B119/B120)-1)</f>
        <v>0.28781961379237275</v>
      </c>
      <c r="C121" s="30">
        <f>((C119/C120)-1)</f>
        <v>0.14860248838419698</v>
      </c>
      <c r="D121" s="30">
        <f t="shared" ref="D121:BC121" si="112">((D119/D120)-1)</f>
        <v>4.8257145331148665E-2</v>
      </c>
      <c r="E121" s="30">
        <f t="shared" si="112"/>
        <v>4.8163137072647855E-2</v>
      </c>
      <c r="F121" s="30">
        <f t="shared" si="112"/>
        <v>-1.6150177983852654E-2</v>
      </c>
      <c r="G121" s="30">
        <f t="shared" si="112"/>
        <v>4.9871260677672558E-2</v>
      </c>
      <c r="H121" s="30">
        <f t="shared" si="112"/>
        <v>0.25615146633116614</v>
      </c>
      <c r="I121" s="30">
        <f t="shared" si="112"/>
        <v>9.3904268864318796E-2</v>
      </c>
      <c r="J121" s="30">
        <f t="shared" si="112"/>
        <v>-4.7992509119352378E-2</v>
      </c>
      <c r="K121" s="30">
        <f t="shared" si="112"/>
        <v>-6.0487901474425176E-2</v>
      </c>
      <c r="L121" s="30">
        <f t="shared" si="112"/>
        <v>-6.6380166503920424E-2</v>
      </c>
      <c r="M121" s="30">
        <f t="shared" si="112"/>
        <v>-5.6971269662831614E-2</v>
      </c>
      <c r="N121" s="30">
        <f t="shared" si="112"/>
        <v>-0.1754567864313259</v>
      </c>
      <c r="O121" s="30"/>
      <c r="P121" s="30"/>
      <c r="Q121" s="30">
        <f t="shared" si="112"/>
        <v>-1.8432675512502272E-2</v>
      </c>
      <c r="R121" s="30">
        <f t="shared" si="112"/>
        <v>6.3046065818536778E-2</v>
      </c>
      <c r="S121" s="30">
        <f t="shared" si="112"/>
        <v>-3.5194863696174417E-2</v>
      </c>
      <c r="T121" s="30">
        <f t="shared" si="112"/>
        <v>-3.2886619188663535E-2</v>
      </c>
      <c r="U121" s="30">
        <f t="shared" si="112"/>
        <v>-0.13581733994215206</v>
      </c>
      <c r="V121" s="30">
        <f t="shared" si="112"/>
        <v>0.159724528773181</v>
      </c>
      <c r="W121" s="30">
        <f t="shared" si="112"/>
        <v>-0.15893830033544998</v>
      </c>
      <c r="X121" s="30">
        <f t="shared" si="112"/>
        <v>-0.21956109784509303</v>
      </c>
      <c r="Y121" s="30">
        <f t="shared" si="112"/>
        <v>-7.9544253486119709E-2</v>
      </c>
      <c r="Z121" s="30">
        <f t="shared" si="112"/>
        <v>-0.15450495847079304</v>
      </c>
      <c r="AA121" s="30">
        <f t="shared" si="112"/>
        <v>0.18127782824347971</v>
      </c>
      <c r="AB121" s="30">
        <f t="shared" si="112"/>
        <v>-1.1850069815835806E-2</v>
      </c>
      <c r="AC121" s="30">
        <f t="shared" si="112"/>
        <v>-9.1180405028559175E-3</v>
      </c>
      <c r="AD121" s="30">
        <f t="shared" si="112"/>
        <v>0.15199153685185895</v>
      </c>
      <c r="AE121" s="30">
        <f t="shared" si="112"/>
        <v>0.34466452116310964</v>
      </c>
      <c r="AF121" s="30">
        <f t="shared" si="112"/>
        <v>0.2294254290379405</v>
      </c>
      <c r="AG121" s="30">
        <f t="shared" si="112"/>
        <v>0.28410760907349109</v>
      </c>
      <c r="AH121" s="30">
        <f t="shared" si="112"/>
        <v>7.5525771181233159E-2</v>
      </c>
      <c r="AI121" s="30">
        <f t="shared" si="112"/>
        <v>0.22211245730375406</v>
      </c>
      <c r="AJ121" s="30">
        <f t="shared" si="112"/>
        <v>-3.8520649798959861E-3</v>
      </c>
      <c r="AK121" s="30">
        <f t="shared" si="112"/>
        <v>6.2431795338425022E-2</v>
      </c>
      <c r="AL121" s="30">
        <f t="shared" si="112"/>
        <v>0.21058362603094993</v>
      </c>
      <c r="AM121" s="30">
        <f t="shared" si="112"/>
        <v>-0.127837694740076</v>
      </c>
      <c r="AN121" s="30">
        <f t="shared" si="112"/>
        <v>0.14860039029363614</v>
      </c>
      <c r="AO121" s="30">
        <f t="shared" si="112"/>
        <v>0.11524850535025455</v>
      </c>
      <c r="AP121" s="30">
        <f t="shared" si="112"/>
        <v>-0.10485324785629402</v>
      </c>
      <c r="AQ121" s="30">
        <f t="shared" si="112"/>
        <v>-0.12545235033549362</v>
      </c>
      <c r="AR121" s="30">
        <f t="shared" si="112"/>
        <v>-4.3367502445244677E-2</v>
      </c>
      <c r="AS121" s="30">
        <f t="shared" si="112"/>
        <v>-0.31273846436855024</v>
      </c>
      <c r="AT121" s="30">
        <f t="shared" si="112"/>
        <v>-0.12986447940133805</v>
      </c>
      <c r="AU121" s="30">
        <f t="shared" si="112"/>
        <v>-1.4894228817481703E-2</v>
      </c>
      <c r="AV121" s="30">
        <f t="shared" si="112"/>
        <v>-0.26225080891223895</v>
      </c>
      <c r="AW121" s="30">
        <f t="shared" si="112"/>
        <v>0.11410187697450214</v>
      </c>
      <c r="AX121" s="30">
        <f t="shared" si="112"/>
        <v>0.10128743957212061</v>
      </c>
      <c r="AY121" s="30">
        <f t="shared" si="112"/>
        <v>-3.2437395114938261E-2</v>
      </c>
      <c r="AZ121" s="30">
        <f t="shared" si="112"/>
        <v>-7.5033447955467403E-2</v>
      </c>
      <c r="BA121" s="30">
        <f t="shared" si="112"/>
        <v>5.6154569965870538E-2</v>
      </c>
      <c r="BB121" s="30">
        <f t="shared" si="112"/>
        <v>-5.9977572898209375E-2</v>
      </c>
      <c r="BC121" s="30">
        <f t="shared" si="112"/>
        <v>9.667393873837149E-2</v>
      </c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Q121" s="30"/>
    </row>
    <row r="122" spans="1:69" ht="15" thickBot="1" x14ac:dyDescent="0.4">
      <c r="A122" s="9" t="s">
        <v>130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</row>
    <row r="124" spans="1:69" x14ac:dyDescent="0.35">
      <c r="A124" t="s">
        <v>131</v>
      </c>
      <c r="B124" s="31">
        <v>218</v>
      </c>
      <c r="C124" s="31"/>
      <c r="D124" s="31">
        <v>238</v>
      </c>
      <c r="E124" s="31"/>
      <c r="F124" s="31"/>
      <c r="G124" s="31"/>
      <c r="H124" s="31"/>
      <c r="I124" s="31"/>
      <c r="J124" s="31"/>
      <c r="K124" s="31"/>
      <c r="L124" s="31"/>
      <c r="M124" s="31">
        <v>162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>
        <v>128</v>
      </c>
      <c r="BQ124" s="31">
        <v>135</v>
      </c>
    </row>
    <row r="125" spans="1:69" ht="15" thickBot="1" x14ac:dyDescent="0.4">
      <c r="A125" s="32" t="s">
        <v>132</v>
      </c>
      <c r="B125" s="25">
        <f>B49/B124</f>
        <v>0.47522935779816511</v>
      </c>
      <c r="C125" s="25"/>
      <c r="D125" s="25">
        <f t="shared" ref="D125" si="113">D49/D124</f>
        <v>2.6470588235294117</v>
      </c>
      <c r="E125" s="25"/>
      <c r="F125" s="25"/>
      <c r="G125" s="25"/>
      <c r="H125" s="25"/>
      <c r="I125" s="25"/>
      <c r="J125" s="25"/>
      <c r="K125" s="25"/>
      <c r="L125" s="25"/>
      <c r="M125" s="25">
        <v>2.3199999999999998</v>
      </c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2">
        <f>BP49/BP124</f>
        <v>7.8125</v>
      </c>
      <c r="BQ125" s="25">
        <f t="shared" ref="BQ125" si="114">BQ49/BQ124</f>
        <v>5.5185185185185182</v>
      </c>
    </row>
    <row r="126" spans="1:69" ht="15" thickBot="1" x14ac:dyDescent="0.4">
      <c r="A126" s="9" t="s">
        <v>133</v>
      </c>
      <c r="B126" s="25">
        <f t="shared" ref="B126:BM126" si="115">B13^(1/6)*(B57/1000)/B54</f>
        <v>10.021757419669747</v>
      </c>
      <c r="C126" s="25">
        <f t="shared" si="115"/>
        <v>2.286089633600775</v>
      </c>
      <c r="D126" s="25">
        <f t="shared" si="115"/>
        <v>2.3011203632919619</v>
      </c>
      <c r="E126" s="25">
        <f t="shared" si="115"/>
        <v>1.0775467892581396</v>
      </c>
      <c r="F126" s="25">
        <f t="shared" si="115"/>
        <v>1.5707703936462662</v>
      </c>
      <c r="G126" s="25">
        <f t="shared" si="115"/>
        <v>6.1311762623696113</v>
      </c>
      <c r="H126" s="25">
        <f t="shared" si="115"/>
        <v>1.0115396836938546</v>
      </c>
      <c r="I126" s="25">
        <f t="shared" si="115"/>
        <v>2.5600879322603296</v>
      </c>
      <c r="J126" s="25">
        <f t="shared" si="115"/>
        <v>2.9977104305170497</v>
      </c>
      <c r="K126" s="25">
        <f t="shared" si="115"/>
        <v>2.1462624901165599</v>
      </c>
      <c r="L126" s="25">
        <f t="shared" si="115"/>
        <v>3.3311172663084716</v>
      </c>
      <c r="M126" s="25">
        <f t="shared" si="115"/>
        <v>4.5096984113419794</v>
      </c>
      <c r="N126" s="25">
        <f t="shared" si="115"/>
        <v>1.8773800600994979</v>
      </c>
      <c r="O126" s="25">
        <f t="shared" si="115"/>
        <v>3.5224689594290681</v>
      </c>
      <c r="P126" s="25">
        <f t="shared" si="115"/>
        <v>2.9184340774204607</v>
      </c>
      <c r="Q126" s="25">
        <f t="shared" si="115"/>
        <v>2.5191804629083436</v>
      </c>
      <c r="R126" s="25">
        <f t="shared" si="115"/>
        <v>4.1121326923413228</v>
      </c>
      <c r="S126" s="25">
        <f t="shared" si="115"/>
        <v>2.8414030558811829</v>
      </c>
      <c r="T126" s="25">
        <f t="shared" si="115"/>
        <v>1.7936617493175606</v>
      </c>
      <c r="U126" s="25">
        <f t="shared" si="115"/>
        <v>3.4142291989222233</v>
      </c>
      <c r="V126" s="25">
        <f t="shared" si="115"/>
        <v>3.2273231354411855</v>
      </c>
      <c r="W126" s="25">
        <f t="shared" si="115"/>
        <v>1.3212384212168968</v>
      </c>
      <c r="X126" s="25">
        <f t="shared" si="115"/>
        <v>3.8638410585783758</v>
      </c>
      <c r="Y126" s="25">
        <f t="shared" si="115"/>
        <v>7.239696007802932</v>
      </c>
      <c r="Z126" s="25">
        <f t="shared" si="115"/>
        <v>3.1767575183275762</v>
      </c>
      <c r="AA126" s="25">
        <f t="shared" si="115"/>
        <v>4.4159320443557855</v>
      </c>
      <c r="AB126" s="25">
        <f t="shared" si="115"/>
        <v>7.8505458566325048</v>
      </c>
      <c r="AC126" s="25">
        <f t="shared" si="115"/>
        <v>9.5249097246929804</v>
      </c>
      <c r="AD126" s="25">
        <f t="shared" si="115"/>
        <v>1.7366415150054213</v>
      </c>
      <c r="AE126" s="25">
        <f t="shared" si="115"/>
        <v>2.8894548283850883</v>
      </c>
      <c r="AF126" s="25">
        <f t="shared" si="115"/>
        <v>7.1482736598048273</v>
      </c>
      <c r="AG126" s="25">
        <f t="shared" si="115"/>
        <v>2.5570044020160387</v>
      </c>
      <c r="AH126" s="25">
        <f t="shared" si="115"/>
        <v>5.2139924331571272</v>
      </c>
      <c r="AI126" s="25">
        <f t="shared" si="115"/>
        <v>2.8638884265257039</v>
      </c>
      <c r="AJ126" s="25">
        <f t="shared" si="115"/>
        <v>2.1618014780551471</v>
      </c>
      <c r="AK126" s="25">
        <f t="shared" si="115"/>
        <v>2.8299946621812841</v>
      </c>
      <c r="AL126" s="25">
        <f t="shared" si="115"/>
        <v>4.6107386930697771</v>
      </c>
      <c r="AM126" s="25">
        <f t="shared" si="115"/>
        <v>9.0555265832321119</v>
      </c>
      <c r="AN126" s="25">
        <f t="shared" si="115"/>
        <v>1.2023021540910352</v>
      </c>
      <c r="AO126" s="25">
        <f t="shared" si="115"/>
        <v>1.8252586053384339</v>
      </c>
      <c r="AP126" s="25">
        <f t="shared" si="115"/>
        <v>2.4993824830383158</v>
      </c>
      <c r="AQ126" s="25">
        <f t="shared" si="115"/>
        <v>2.8994954548134833</v>
      </c>
      <c r="AR126" s="25">
        <f t="shared" si="115"/>
        <v>1.0007344276228662</v>
      </c>
      <c r="AS126" s="25">
        <f t="shared" si="115"/>
        <v>2.598134451167085</v>
      </c>
      <c r="AT126" s="25">
        <f t="shared" si="115"/>
        <v>2.6915469634272058</v>
      </c>
      <c r="AU126" s="25">
        <f t="shared" si="115"/>
        <v>2.7311285364187818</v>
      </c>
      <c r="AV126" s="25">
        <f t="shared" si="115"/>
        <v>1.8773800600994979</v>
      </c>
      <c r="AW126" s="25">
        <f t="shared" si="115"/>
        <v>1.8252586053384339</v>
      </c>
      <c r="AX126" s="25">
        <f t="shared" si="115"/>
        <v>2.1320614291912707</v>
      </c>
      <c r="AY126" s="25">
        <f t="shared" si="115"/>
        <v>2.9690576336985104</v>
      </c>
      <c r="AZ126" s="25">
        <f t="shared" si="115"/>
        <v>0.78874954482895432</v>
      </c>
      <c r="BA126" s="25">
        <f t="shared" si="115"/>
        <v>0.75108199965283773</v>
      </c>
      <c r="BB126" s="25">
        <f t="shared" si="115"/>
        <v>2.764979224769633</v>
      </c>
      <c r="BC126" s="25">
        <f t="shared" si="115"/>
        <v>3.7606538575387685</v>
      </c>
      <c r="BD126" s="25">
        <f t="shared" si="115"/>
        <v>2.7526140306496059</v>
      </c>
      <c r="BE126" s="25">
        <f t="shared" si="115"/>
        <v>13.073089124569748</v>
      </c>
      <c r="BF126" s="25">
        <f t="shared" si="115"/>
        <v>2.4356230988703769</v>
      </c>
      <c r="BG126" s="25">
        <f t="shared" si="115"/>
        <v>23.74894379494593</v>
      </c>
      <c r="BH126" s="25">
        <f t="shared" si="115"/>
        <v>10.27778290825116</v>
      </c>
      <c r="BI126" s="25">
        <f t="shared" si="115"/>
        <v>5.8184912297617526</v>
      </c>
      <c r="BJ126" s="25">
        <f t="shared" si="115"/>
        <v>18.302519351304998</v>
      </c>
      <c r="BK126" s="25">
        <f t="shared" si="115"/>
        <v>15.13995166927803</v>
      </c>
      <c r="BL126" s="25">
        <f t="shared" si="115"/>
        <v>12.800680705475857</v>
      </c>
      <c r="BM126" s="25">
        <f t="shared" si="115"/>
        <v>18.23918883451848</v>
      </c>
      <c r="BN126" s="25">
        <f t="shared" ref="BN126:BQ126" si="116">BN13^(1/6)*(BN57/1000)/BN54</f>
        <v>12.412781290158408</v>
      </c>
      <c r="BO126" s="25">
        <f t="shared" si="116"/>
        <v>2.6054174605975349</v>
      </c>
      <c r="BP126" s="25">
        <f t="shared" si="116"/>
        <v>1.4052485831447716</v>
      </c>
      <c r="BQ126" s="25">
        <f t="shared" si="116"/>
        <v>2.3140630217028106</v>
      </c>
    </row>
    <row r="127" spans="1:69" x14ac:dyDescent="0.35">
      <c r="A127" s="7" t="s">
        <v>134</v>
      </c>
    </row>
    <row r="128" spans="1:69" x14ac:dyDescent="0.35">
      <c r="A128" s="7" t="s">
        <v>135</v>
      </c>
      <c r="B128" s="19">
        <f t="shared" ref="B128" si="117">100*B35/B34</f>
        <v>100</v>
      </c>
      <c r="C128" s="19"/>
      <c r="D128" s="19">
        <f t="shared" ref="D128:I128" si="118">100*D35/D34</f>
        <v>68.525179856115102</v>
      </c>
      <c r="E128" s="19">
        <f t="shared" si="118"/>
        <v>66.608391608391599</v>
      </c>
      <c r="F128" s="19"/>
      <c r="G128" s="19">
        <f t="shared" si="118"/>
        <v>85.483870967741936</v>
      </c>
      <c r="H128" s="19"/>
      <c r="I128" s="19">
        <f t="shared" si="118"/>
        <v>89.552238805970148</v>
      </c>
      <c r="J128" s="19"/>
      <c r="K128" s="19"/>
      <c r="L128" s="19"/>
      <c r="M128" s="19"/>
      <c r="N128" s="19">
        <f t="shared" ref="N128:BD128" si="119">100*N35/N34</f>
        <v>79.48303715670437</v>
      </c>
      <c r="O128" s="19"/>
      <c r="P128" s="19"/>
      <c r="Q128" s="19"/>
      <c r="R128" s="19">
        <f t="shared" si="119"/>
        <v>74.576271186440678</v>
      </c>
      <c r="S128" s="19">
        <f t="shared" si="119"/>
        <v>84.615384615384613</v>
      </c>
      <c r="T128" s="19"/>
      <c r="U128" s="19"/>
      <c r="V128" s="19"/>
      <c r="W128" s="19"/>
      <c r="X128" s="19">
        <f t="shared" si="119"/>
        <v>78.671328671328666</v>
      </c>
      <c r="Y128" s="19" t="e">
        <f t="shared" si="119"/>
        <v>#DIV/0!</v>
      </c>
      <c r="Z128" s="19"/>
      <c r="AA128" s="19">
        <f t="shared" si="119"/>
        <v>80</v>
      </c>
      <c r="AB128" s="19">
        <f t="shared" si="119"/>
        <v>80</v>
      </c>
      <c r="AC128" s="19"/>
      <c r="AD128" s="19"/>
      <c r="AE128" s="19">
        <f t="shared" si="119"/>
        <v>100</v>
      </c>
      <c r="AF128" s="19"/>
      <c r="AG128" s="19"/>
      <c r="AH128" s="19">
        <f t="shared" si="119"/>
        <v>94.285714285714292</v>
      </c>
      <c r="AI128" s="19">
        <f t="shared" si="119"/>
        <v>0</v>
      </c>
      <c r="AJ128" s="19">
        <f t="shared" si="119"/>
        <v>74.545454545454547</v>
      </c>
      <c r="AK128" s="19">
        <f t="shared" si="119"/>
        <v>100</v>
      </c>
      <c r="AL128" s="19"/>
      <c r="AM128" s="19">
        <f t="shared" si="119"/>
        <v>87.301587301587304</v>
      </c>
      <c r="AN128" s="19"/>
      <c r="AO128" s="19"/>
      <c r="AP128" s="19">
        <f t="shared" si="119"/>
        <v>81.592039800995025</v>
      </c>
      <c r="AQ128" s="19">
        <f t="shared" si="119"/>
        <v>86.885245901639351</v>
      </c>
      <c r="AR128" s="19"/>
      <c r="AS128" s="19"/>
      <c r="AT128" s="19"/>
      <c r="AU128" s="19">
        <f t="shared" si="119"/>
        <v>90</v>
      </c>
      <c r="AV128" s="19">
        <f t="shared" si="119"/>
        <v>79.48303715670437</v>
      </c>
      <c r="AW128" s="19"/>
      <c r="AX128" s="19">
        <f t="shared" si="119"/>
        <v>86.538461538461533</v>
      </c>
      <c r="AY128" s="19"/>
      <c r="AZ128" s="19">
        <f t="shared" si="119"/>
        <v>98.740274175620613</v>
      </c>
      <c r="BA128" s="19">
        <f t="shared" si="119"/>
        <v>91.111111111111114</v>
      </c>
      <c r="BB128" s="19"/>
      <c r="BC128" s="19"/>
      <c r="BD128" s="19">
        <f t="shared" si="119"/>
        <v>84.444444444444443</v>
      </c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Q128" s="19"/>
    </row>
    <row r="129" spans="1:69" ht="15" thickBot="1" x14ac:dyDescent="0.4">
      <c r="A129" s="9" t="s">
        <v>136</v>
      </c>
      <c r="B129" s="22">
        <f>100*B35/B19/(B96)^0.5</f>
        <v>13.271212315524645</v>
      </c>
      <c r="C129" s="22"/>
      <c r="D129" s="22">
        <f t="shared" ref="D129:I129" si="120">100*D35/D19/(D96)^0.5</f>
        <v>25.08352085402333</v>
      </c>
      <c r="E129" s="22">
        <f t="shared" si="120"/>
        <v>18.11451660141601</v>
      </c>
      <c r="F129" s="22"/>
      <c r="G129" s="22">
        <f t="shared" si="120"/>
        <v>21.268167378485892</v>
      </c>
      <c r="H129" s="22"/>
      <c r="I129" s="22">
        <f t="shared" si="120"/>
        <v>24.059009180093884</v>
      </c>
      <c r="J129" s="22"/>
      <c r="K129" s="22"/>
      <c r="L129" s="22"/>
      <c r="M129" s="22"/>
      <c r="N129" s="22">
        <f t="shared" ref="N129:BD129" si="121">100*N35/N19/(N96)^0.5</f>
        <v>22.744125896111452</v>
      </c>
      <c r="O129" s="22"/>
      <c r="P129" s="22"/>
      <c r="Q129" s="22"/>
      <c r="R129" s="22">
        <f t="shared" si="121"/>
        <v>20.592078989389663</v>
      </c>
      <c r="S129" s="22">
        <f t="shared" si="121"/>
        <v>21.859952871490389</v>
      </c>
      <c r="T129" s="22">
        <f t="shared" si="121"/>
        <v>21.096804209814227</v>
      </c>
      <c r="U129" s="22">
        <f t="shared" si="121"/>
        <v>0</v>
      </c>
      <c r="V129" s="22">
        <f t="shared" si="121"/>
        <v>0</v>
      </c>
      <c r="W129" s="22">
        <f t="shared" si="121"/>
        <v>0</v>
      </c>
      <c r="X129" s="22">
        <f t="shared" si="121"/>
        <v>18.246069003785696</v>
      </c>
      <c r="Y129" s="22">
        <f t="shared" si="121"/>
        <v>17.289433165242123</v>
      </c>
      <c r="Z129" s="22">
        <f t="shared" si="121"/>
        <v>0</v>
      </c>
      <c r="AA129" s="22">
        <f t="shared" si="121"/>
        <v>14.666988610600042</v>
      </c>
      <c r="AB129" s="22">
        <f t="shared" si="121"/>
        <v>12.701984733796666</v>
      </c>
      <c r="AC129" s="22">
        <f t="shared" si="121"/>
        <v>0</v>
      </c>
      <c r="AD129" s="22">
        <f t="shared" si="121"/>
        <v>0</v>
      </c>
      <c r="AE129" s="22">
        <f t="shared" si="121"/>
        <v>18.801923539019171</v>
      </c>
      <c r="AF129" s="22">
        <f t="shared" si="121"/>
        <v>18.188056582475877</v>
      </c>
      <c r="AG129" s="22">
        <f t="shared" si="121"/>
        <v>0</v>
      </c>
      <c r="AH129" s="22">
        <f t="shared" si="121"/>
        <v>30.87244227960743</v>
      </c>
      <c r="AI129" s="22">
        <f t="shared" si="121"/>
        <v>0</v>
      </c>
      <c r="AJ129" s="22">
        <f t="shared" si="121"/>
        <v>29.300024432810996</v>
      </c>
      <c r="AK129" s="22">
        <f t="shared" si="121"/>
        <v>24.590370452110584</v>
      </c>
      <c r="AL129" s="22">
        <f t="shared" si="121"/>
        <v>0</v>
      </c>
      <c r="AM129" s="22">
        <f t="shared" si="121"/>
        <v>22.19906687739558</v>
      </c>
      <c r="AN129" s="22">
        <f t="shared" si="121"/>
        <v>21.632122851265297</v>
      </c>
      <c r="AO129" s="22">
        <f t="shared" si="121"/>
        <v>21.792109306098006</v>
      </c>
      <c r="AP129" s="22">
        <f t="shared" si="121"/>
        <v>23.313631084230892</v>
      </c>
      <c r="AQ129" s="22">
        <f t="shared" si="121"/>
        <v>23.317169591757605</v>
      </c>
      <c r="AR129" s="22">
        <f t="shared" si="121"/>
        <v>28.244086009868113</v>
      </c>
      <c r="AS129" s="22"/>
      <c r="AT129" s="22"/>
      <c r="AU129" s="22">
        <f t="shared" si="121"/>
        <v>20.475708983698052</v>
      </c>
      <c r="AV129" s="22">
        <f t="shared" si="121"/>
        <v>24.044823330342098</v>
      </c>
      <c r="AW129" s="22">
        <f t="shared" si="121"/>
        <v>23.40848041618489</v>
      </c>
      <c r="AX129" s="22">
        <f t="shared" si="121"/>
        <v>19.389168358237033</v>
      </c>
      <c r="AY129" s="22"/>
      <c r="AZ129" s="22">
        <f t="shared" si="121"/>
        <v>33.771407899266165</v>
      </c>
      <c r="BA129" s="22">
        <f t="shared" si="121"/>
        <v>27.326351034463183</v>
      </c>
      <c r="BB129" s="22"/>
      <c r="BC129" s="22"/>
      <c r="BD129" s="22">
        <f t="shared" si="121"/>
        <v>15.873895337563352</v>
      </c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9"/>
      <c r="BQ129" s="22"/>
    </row>
    <row r="130" spans="1:69" x14ac:dyDescent="0.35">
      <c r="A130" s="7" t="s">
        <v>137</v>
      </c>
    </row>
    <row r="131" spans="1:69" ht="15" thickBot="1" x14ac:dyDescent="0.4">
      <c r="A131" s="13" t="s">
        <v>138</v>
      </c>
      <c r="B131" s="22">
        <f>B80*4.1771</f>
        <v>37.341997406009675</v>
      </c>
      <c r="C131" s="22">
        <f t="shared" ref="C131:BN131" si="122">C80*4.1771</f>
        <v>44.409676340860599</v>
      </c>
      <c r="D131" s="22">
        <f t="shared" si="122"/>
        <v>34.517495067132998</v>
      </c>
      <c r="E131" s="22">
        <f t="shared" si="122"/>
        <v>48.789011831799414</v>
      </c>
      <c r="F131" s="22">
        <f t="shared" si="122"/>
        <v>47.333617613844346</v>
      </c>
      <c r="G131" s="22">
        <f t="shared" si="122"/>
        <v>49.934540268776871</v>
      </c>
      <c r="H131" s="22">
        <f t="shared" si="122"/>
        <v>25.813705482258548</v>
      </c>
      <c r="I131" s="22">
        <f t="shared" si="122"/>
        <v>44.133343928378473</v>
      </c>
      <c r="J131" s="22">
        <f t="shared" si="122"/>
        <v>48.721971316791787</v>
      </c>
      <c r="K131" s="22">
        <f t="shared" si="122"/>
        <v>56.261610677168662</v>
      </c>
      <c r="L131" s="22">
        <f t="shared" si="122"/>
        <v>55.081364052559849</v>
      </c>
      <c r="M131" s="22">
        <f t="shared" si="122"/>
        <v>46.28423410594656</v>
      </c>
      <c r="N131" s="22">
        <f t="shared" si="122"/>
        <v>63.518603688967005</v>
      </c>
      <c r="O131" s="22">
        <f t="shared" si="122"/>
        <v>58.092075029692403</v>
      </c>
      <c r="P131" s="22">
        <f t="shared" si="122"/>
        <v>58.382154655309535</v>
      </c>
      <c r="Q131" s="22">
        <f t="shared" si="122"/>
        <v>41.389620847955001</v>
      </c>
      <c r="R131" s="22">
        <f t="shared" si="122"/>
        <v>48.388853273039075</v>
      </c>
      <c r="S131" s="22">
        <f t="shared" si="122"/>
        <v>54.284394239005572</v>
      </c>
      <c r="T131" s="22">
        <f t="shared" si="122"/>
        <v>53.869036386748007</v>
      </c>
      <c r="U131" s="22">
        <f t="shared" si="122"/>
        <v>54.412754566037307</v>
      </c>
      <c r="V131" s="22">
        <f t="shared" si="122"/>
        <v>40.038884373188679</v>
      </c>
      <c r="W131" s="22">
        <f t="shared" si="122"/>
        <v>46.524269085148276</v>
      </c>
      <c r="X131" s="22">
        <f t="shared" si="122"/>
        <v>44.68122214825793</v>
      </c>
      <c r="Y131" s="22">
        <f t="shared" si="122"/>
        <v>46.904911495540453</v>
      </c>
      <c r="Z131" s="22">
        <f t="shared" si="122"/>
        <v>38.873800544123199</v>
      </c>
      <c r="AA131" s="22">
        <f t="shared" si="122"/>
        <v>46.986444252854575</v>
      </c>
      <c r="AB131" s="22">
        <f t="shared" si="122"/>
        <v>49.140642672858199</v>
      </c>
      <c r="AC131" s="22">
        <f t="shared" si="122"/>
        <v>42.104758175334133</v>
      </c>
      <c r="AD131" s="22">
        <f t="shared" si="122"/>
        <v>35.278181690852449</v>
      </c>
      <c r="AE131" s="22">
        <f t="shared" si="122"/>
        <v>40.121548696179985</v>
      </c>
      <c r="AF131" s="22">
        <f t="shared" si="122"/>
        <v>47.486839443227126</v>
      </c>
      <c r="AG131" s="22">
        <f t="shared" si="122"/>
        <v>34.159153712386754</v>
      </c>
      <c r="AH131" s="22">
        <f t="shared" si="122"/>
        <v>33.202524976736065</v>
      </c>
      <c r="AI131" s="22">
        <f t="shared" si="122"/>
        <v>36.362317743852081</v>
      </c>
      <c r="AJ131" s="22">
        <f t="shared" si="122"/>
        <v>42.638612990608813</v>
      </c>
      <c r="AK131" s="22">
        <f t="shared" si="122"/>
        <v>31.705265943354732</v>
      </c>
      <c r="AL131" s="22">
        <f t="shared" si="122"/>
        <v>51.049440268672861</v>
      </c>
      <c r="AM131" s="22">
        <f t="shared" si="122"/>
        <v>40.079537349702612</v>
      </c>
      <c r="AN131" s="22">
        <f t="shared" si="122"/>
        <v>47.032651561147063</v>
      </c>
      <c r="AO131" s="22">
        <f t="shared" si="122"/>
        <v>52.314234010932466</v>
      </c>
      <c r="AP131" s="22">
        <f t="shared" si="122"/>
        <v>54.198406737391508</v>
      </c>
      <c r="AQ131" s="22">
        <f t="shared" si="122"/>
        <v>58.453078363855013</v>
      </c>
      <c r="AR131" s="22">
        <f t="shared" si="122"/>
        <v>63.168569178253215</v>
      </c>
      <c r="AS131" s="22">
        <f t="shared" si="122"/>
        <v>38.385607927419066</v>
      </c>
      <c r="AT131" s="22">
        <f t="shared" si="122"/>
        <v>32.206235379712204</v>
      </c>
      <c r="AU131" s="22">
        <f t="shared" si="122"/>
        <v>35.89467948855804</v>
      </c>
      <c r="AV131" s="22">
        <f t="shared" si="122"/>
        <v>67.642730565553663</v>
      </c>
      <c r="AW131" s="22">
        <f t="shared" si="122"/>
        <v>48.927019924555751</v>
      </c>
      <c r="AX131" s="22">
        <f t="shared" si="122"/>
        <v>36.583655385660656</v>
      </c>
      <c r="AY131" s="22">
        <f t="shared" si="122"/>
        <v>53.341626245480306</v>
      </c>
      <c r="AZ131" s="22">
        <f t="shared" si="122"/>
        <v>44.516575405061779</v>
      </c>
      <c r="BA131" s="22">
        <f t="shared" si="122"/>
        <v>50.720937741437311</v>
      </c>
      <c r="BB131" s="22">
        <f t="shared" si="122"/>
        <v>58.490425812899176</v>
      </c>
      <c r="BC131" s="22">
        <f t="shared" si="122"/>
        <v>41.476405788751556</v>
      </c>
      <c r="BD131" s="22">
        <f t="shared" si="122"/>
        <v>56.700184425071626</v>
      </c>
      <c r="BE131" s="22">
        <f t="shared" si="122"/>
        <v>35.801458645565688</v>
      </c>
      <c r="BF131" s="22">
        <f t="shared" si="122"/>
        <v>56.141870845984705</v>
      </c>
      <c r="BG131" s="22">
        <f t="shared" si="122"/>
        <v>43.747144873715932</v>
      </c>
      <c r="BH131" s="22">
        <f t="shared" si="122"/>
        <v>42.971148116250006</v>
      </c>
      <c r="BI131" s="22">
        <f t="shared" si="122"/>
        <v>50.963188283201092</v>
      </c>
      <c r="BJ131" s="22">
        <f t="shared" si="122"/>
        <v>28.898554579458398</v>
      </c>
      <c r="BK131" s="22">
        <f t="shared" si="122"/>
        <v>33.84719595188853</v>
      </c>
      <c r="BL131" s="22">
        <f t="shared" si="122"/>
        <v>34.895676187986631</v>
      </c>
      <c r="BM131" s="22">
        <f t="shared" si="122"/>
        <v>37.052422841271913</v>
      </c>
      <c r="BN131" s="22">
        <f t="shared" si="122"/>
        <v>36.754680157725986</v>
      </c>
      <c r="BO131" s="22">
        <f t="shared" ref="BO131:BQ131" si="123">BO80*4.1771</f>
        <v>69.039863188010742</v>
      </c>
      <c r="BP131" s="22">
        <f t="shared" si="123"/>
        <v>63.912286180970597</v>
      </c>
      <c r="BQ131" s="22">
        <f t="shared" si="123"/>
        <v>56.923904526222543</v>
      </c>
    </row>
    <row r="132" spans="1:69" x14ac:dyDescent="0.35">
      <c r="A132" s="7" t="s">
        <v>139</v>
      </c>
      <c r="B132" s="20"/>
      <c r="C132" s="20"/>
      <c r="D132" s="20"/>
      <c r="E132" s="20"/>
      <c r="F132" s="20"/>
      <c r="G132" s="20"/>
      <c r="H132" s="20"/>
      <c r="I132" s="2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80C07-2FFF-42DA-A22A-5775B5B6D9E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932E-A8AF-40F7-9ED8-0D975C88F65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F3988-0B30-404A-B720-2BF65A089D8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585E-6ACB-4A43-BDC9-AF1EDEA1418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&amp; M Taulbut</dc:creator>
  <cp:lastModifiedBy>D &amp; M Taulbut</cp:lastModifiedBy>
  <cp:lastPrinted>2016-05-06T17:47:19Z</cp:lastPrinted>
  <dcterms:created xsi:type="dcterms:W3CDTF">2016-02-21T16:40:35Z</dcterms:created>
  <dcterms:modified xsi:type="dcterms:W3CDTF">2019-11-21T20:14:44Z</dcterms:modified>
</cp:coreProperties>
</file>